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Vendor Inventory" sheetId="2" state="visible" r:id="rId4"/>
    <sheet name="Risk Assessment" sheetId="3" state="visible" r:id="rId5"/>
    <sheet name="DPA &amp; Processing Compliance" sheetId="4" state="visible" r:id="rId6"/>
    <sheet name="Renewal &amp; Reassessment" sheetId="5" state="visible" r:id="rId7"/>
    <sheet name="Dropdown Lists" sheetId="6" state="hidden" r:id="rId8"/>
  </sheets>
  <definedNames>
    <definedName function="false" hidden="false" name="Article28Status" vbProcedure="false">'Dropdown Lists'!$K$2:$K$5</definedName>
    <definedName function="false" hidden="false" name="AssessmentStatus" vbProcedure="false">'Dropdown Lists'!$H$2:$H$5</definedName>
    <definedName function="false" hidden="false" name="Category" vbProcedure="false">'Dropdown Lists'!$A$2:$A$8</definedName>
    <definedName function="false" hidden="false" name="ContractStatus" vbProcedure="false">'Dropdown Lists'!$G$2:$G$4</definedName>
    <definedName function="false" hidden="false" name="DataSensitivity" vbProcedure="false">'Dropdown Lists'!$C$2:$C$6</definedName>
    <definedName function="false" hidden="false" name="DataSubjects" vbProcedure="false">'Dropdown Lists'!$D$2:$D$6</definedName>
    <definedName function="false" hidden="false" name="DataType" vbProcedure="false">'Dropdown Lists'!$B$2:$B$6</definedName>
    <definedName function="false" hidden="false" name="Domain" vbProcedure="false">'Dropdown Lists'!$O$2:$O$6</definedName>
    <definedName function="false" hidden="false" name="EvidenceSource" vbProcedure="false">'Dropdown Lists'!$I$2:$I$11</definedName>
    <definedName function="false" hidden="false" name="LegalBasis" vbProcedure="false">'Dropdown Lists'!$M$2:$M$5</definedName>
    <definedName function="false" hidden="false" name="ProcessingRole" vbProcedure="false">'Dropdown Lists'!$E$2:$E$6</definedName>
    <definedName function="false" hidden="false" name="RiskAcceptance" vbProcedure="false">'Dropdown Lists'!$N$2:$N$6</definedName>
    <definedName function="false" hidden="false" name="ScoreOptions" vbProcedure="false">'Dropdown Lists'!$J$2:$J$4</definedName>
    <definedName function="false" hidden="false" name="TransferMechanism" vbProcedure="false">'Dropdown Lists'!$L$2:$L$8</definedName>
    <definedName function="false" hidden="false" name="YesNo" vbProcedure="false">'Dropdown Lists'!$F$2:$F$3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<sst xmlns="http://schemas.openxmlformats.org/spreadsheetml/2006/main" count="1053" uniqueCount="315">
  <si>
    <t xml:space="preserve">Vendor Risk Dashboard</t>
  </si>
  <si>
    <t xml:space="preserve">Auto-calculated from the four tabs. Nothing on this sheet is entered directly.</t>
  </si>
  <si>
    <t xml:space="preserve">All cells here are formulas - do not type over them.</t>
  </si>
  <si>
    <t xml:space="preserve">Vendor Risk Overview</t>
  </si>
  <si>
    <t xml:space="preserve">Total Vendors</t>
  </si>
  <si>
    <t xml:space="preserve">AI Vendors</t>
  </si>
  <si>
    <t xml:space="preserve">Vendors Processing Personal Data</t>
  </si>
  <si>
    <t xml:space="preserve">Critical Risk (Tier 4)</t>
  </si>
  <si>
    <t xml:space="preserve">Attention Required</t>
  </si>
  <si>
    <t xml:space="preserve">Assessments Incomplete</t>
  </si>
  <si>
    <t xml:space="preserve">Failed Hard Gates</t>
  </si>
  <si>
    <t xml:space="preserve">Unresolved Critical Findings</t>
  </si>
  <si>
    <t xml:space="preserve">Missing DPAs (Processor role)</t>
  </si>
  <si>
    <t xml:space="preserve">Reviews Overdue</t>
  </si>
  <si>
    <t xml:space="preserve">Reviews Due Within 30 Days</t>
  </si>
  <si>
    <t xml:space="preserve">DPAs Expiring Within 90 Days</t>
  </si>
  <si>
    <t xml:space="preserve">Pending Risk Acceptances</t>
  </si>
  <si>
    <t xml:space="preserve">Risk Tier Distribution</t>
  </si>
  <si>
    <t xml:space="preserve">Risk Tier</t>
  </si>
  <si>
    <t xml:space="preserve">Vendor Count</t>
  </si>
  <si>
    <t xml:space="preserve">Tier 1 - Low Risk</t>
  </si>
  <si>
    <t xml:space="preserve">Tier 2 - Moderate Risk</t>
  </si>
  <si>
    <t xml:space="preserve">Tier 3 - High Risk</t>
  </si>
  <si>
    <t xml:space="preserve">Tier 4 - Critical Risk</t>
  </si>
  <si>
    <t xml:space="preserve">Vendor Inventory</t>
  </si>
  <si>
    <t xml:space="preserve">Enter one row per vendor. Vendor ID is the primary key referenced by every other tab — set it once here and it flows through automatically.</t>
  </si>
  <si>
    <t xml:space="preserve">Blue text = enter your own data   |   Black text = calculated on this sheet, do not edit   |   Green text = pulled from another tab, do not edit</t>
  </si>
  <si>
    <t xml:space="preserve">Vendor ID</t>
  </si>
  <si>
    <t xml:space="preserve">Vendor Name</t>
  </si>
  <si>
    <t xml:space="preserve">Product / Service</t>
  </si>
  <si>
    <t xml:space="preserve">Category</t>
  </si>
  <si>
    <t xml:space="preserve">Internal Owner</t>
  </si>
  <si>
    <t xml:space="preserve">Date Onboarded</t>
  </si>
  <si>
    <t xml:space="preserve">Primary Data Type</t>
  </si>
  <si>
    <t xml:space="preserve">Additional Data Types (notes)</t>
  </si>
  <si>
    <t xml:space="preserve">Data Sensitivity</t>
  </si>
  <si>
    <t xml:space="preserve">Primary Data Subjects</t>
  </si>
  <si>
    <t xml:space="preserve">Processing Location(s)</t>
  </si>
  <si>
    <t xml:space="preserve">Processing Role</t>
  </si>
  <si>
    <t xml:space="preserve">AI/ML Component</t>
  </si>
  <si>
    <t xml:space="preserve">Contract Status</t>
  </si>
  <si>
    <t xml:space="preserve">Risk Tier (auto)</t>
  </si>
  <si>
    <t xml:space="preserve">Next Review Due (auto)</t>
  </si>
  <si>
    <t xml:space="preserve">VND-001</t>
  </si>
  <si>
    <t xml:space="preserve">CloudScribe AI</t>
  </si>
  <si>
    <t xml:space="preserve">AI-powered customer support copilot (SaaS, API)</t>
  </si>
  <si>
    <t xml:space="preserve">AI/ML Tool</t>
  </si>
  <si>
    <t xml:space="preserve">Maria Lopez (Head of Ops)</t>
  </si>
  <si>
    <t xml:space="preserve">2026-02-10</t>
  </si>
  <si>
    <t xml:space="preserve">Customer PII</t>
  </si>
  <si>
    <t xml:space="preserve">Support ticket text, email addresses</t>
  </si>
  <si>
    <t xml:space="preserve">Sensitive</t>
  </si>
  <si>
    <t xml:space="preserve">Customers</t>
  </si>
  <si>
    <t xml:space="preserve">United States, Ireland (EU region)</t>
  </si>
  <si>
    <t xml:space="preserve">Processor</t>
  </si>
  <si>
    <t xml:space="preserve">Yes</t>
  </si>
  <si>
    <t xml:space="preserve">Active</t>
  </si>
  <si>
    <t xml:space="preserve">VND-002</t>
  </si>
  <si>
    <t xml:space="preserve">Northwind Payroll</t>
  </si>
  <si>
    <t xml:space="preserve">Payroll and benefits administration</t>
  </si>
  <si>
    <t xml:space="preserve">HR/Payroll</t>
  </si>
  <si>
    <t xml:space="preserve">Daniel Ortiz (Finance)</t>
  </si>
  <si>
    <t xml:space="preserve">2025-11-01</t>
  </si>
  <si>
    <t xml:space="preserve">Employee PII</t>
  </si>
  <si>
    <t xml:space="preserve">Salary, bank details, national ID numbers</t>
  </si>
  <si>
    <t xml:space="preserve">Special Category/Highly Sensitive</t>
  </si>
  <si>
    <t xml:space="preserve">Employees</t>
  </si>
  <si>
    <t xml:space="preserve">United States</t>
  </si>
  <si>
    <t xml:space="preserve">No</t>
  </si>
  <si>
    <t xml:space="preserve">VND-003</t>
  </si>
  <si>
    <t xml:space="preserve">PixelBoost Analytics</t>
  </si>
  <si>
    <t xml:space="preserve">Product analytics and usage dashboards (SaaS)</t>
  </si>
  <si>
    <t xml:space="preserve">Analytics</t>
  </si>
  <si>
    <t xml:space="preserve">Priya Shah (Product)</t>
  </si>
  <si>
    <t xml:space="preserve">2026-07-15</t>
  </si>
  <si>
    <t xml:space="preserve">Anonymized/Aggregated Only</t>
  </si>
  <si>
    <t xml:space="preserve">Event-level usage data, aggregated</t>
  </si>
  <si>
    <t xml:space="preserve">Confidential</t>
  </si>
  <si>
    <t xml:space="preserve">Independent Controller / N/A</t>
  </si>
  <si>
    <t xml:space="preserve">Pending</t>
  </si>
  <si>
    <t xml:space="preserve">Risk Assessment</t>
  </si>
  <si>
    <t xml:space="preserve">Left block: score every question per vendor (25 questions x up to 10 vendors). Right block: auto-calculated per-vendor summary, weighting, and final risk tier — do not edit.</t>
  </si>
  <si>
    <t xml:space="preserve">Domain</t>
  </si>
  <si>
    <t xml:space="preserve">Q#</t>
  </si>
  <si>
    <t xml:space="preserve">Question</t>
  </si>
  <si>
    <t xml:space="preserve">Score (0-2)</t>
  </si>
  <si>
    <t xml:space="preserve">Critical Finding?</t>
  </si>
  <si>
    <t xml:space="preserve">Evidence Source</t>
  </si>
  <si>
    <t xml:space="preserve">Evidence Date</t>
  </si>
  <si>
    <t xml:space="preserve">Evidence Location / Link</t>
  </si>
  <si>
    <t xml:space="preserve">Notes</t>
  </si>
  <si>
    <t xml:space="preserve">Gate Flag</t>
  </si>
  <si>
    <t xml:space="preserve">Key</t>
  </si>
  <si>
    <t xml:space="preserve">AI Vendor?</t>
  </si>
  <si>
    <t xml:space="preserve">Assessment Status</t>
  </si>
  <si>
    <t xml:space="preserve">Unanswered Qs</t>
  </si>
  <si>
    <t xml:space="preserve">Security Raw (/10)</t>
  </si>
  <si>
    <t xml:space="preserve">Privacy Raw (/10)</t>
  </si>
  <si>
    <t xml:space="preserve">Compliance Raw (/10)</t>
  </si>
  <si>
    <t xml:space="preserve">AI Gov Raw (/10)</t>
  </si>
  <si>
    <t xml:space="preserve">Resilience Raw (/10)</t>
  </si>
  <si>
    <t xml:space="preserve">Security Wt</t>
  </si>
  <si>
    <t xml:space="preserve">Privacy Wt</t>
  </si>
  <si>
    <t xml:space="preserve">Compliance Wt</t>
  </si>
  <si>
    <t xml:space="preserve">AI Gov Wt</t>
  </si>
  <si>
    <t xml:space="preserve">Resilience Wt</t>
  </si>
  <si>
    <t xml:space="preserve">Security Pts</t>
  </si>
  <si>
    <t xml:space="preserve">Privacy Pts</t>
  </si>
  <si>
    <t xml:space="preserve">Compliance Pts</t>
  </si>
  <si>
    <t xml:space="preserve">AI Gov Pts</t>
  </si>
  <si>
    <t xml:space="preserve">Resilience Pts</t>
  </si>
  <si>
    <t xml:space="preserve">Composite Score (/100)</t>
  </si>
  <si>
    <t xml:space="preserve">DPA Gate Failed?</t>
  </si>
  <si>
    <t xml:space="preserve">Sub-processor Gate Failed?</t>
  </si>
  <si>
    <t xml:space="preserve">AI Training Gate Failed?</t>
  </si>
  <si>
    <t xml:space="preserve">Security Evidence Gate Failed?</t>
  </si>
  <si>
    <t xml:space="preserve">Transfer Mechanism Gate Failed?</t>
  </si>
  <si>
    <t xml:space="preserve">Any Hard Gate Failed?</t>
  </si>
  <si>
    <t xml:space="preserve">Score Tier #</t>
  </si>
  <si>
    <t xml:space="preserve">Critical Floor #</t>
  </si>
  <si>
    <t xml:space="preserve">Gate #</t>
  </si>
  <si>
    <t xml:space="preserve">Final Tier #</t>
  </si>
  <si>
    <t xml:space="preserve">Final Risk Tier</t>
  </si>
  <si>
    <t xml:space="preserve">Security Posture</t>
  </si>
  <si>
    <t xml:space="preserve">Independent security assurance evidence (e.g., SOC 2, ISO 27001, an independent audit report, or a penetration-test summary) is on file. Required when Data Sensitivity (Tab 1) is Sensitive or Special Category / Highly Sensitive.</t>
  </si>
  <si>
    <t xml:space="preserve">SOC 2 report</t>
  </si>
  <si>
    <t xml:space="preserve">2026-06-01</t>
  </si>
  <si>
    <t xml:space="preserve">SOC2_CloudScribe_2026.pdf - shared drive</t>
  </si>
  <si>
    <t xml:space="preserve">Type II, unqualified opinion</t>
  </si>
  <si>
    <t xml:space="preserve">GATE-COND</t>
  </si>
  <si>
    <t xml:space="preserve">Complete</t>
  </si>
  <si>
    <t xml:space="preserve">Encryption at rest and in transit implemented and documented.</t>
  </si>
  <si>
    <t xml:space="preserve">Security documentation</t>
  </si>
  <si>
    <t xml:space="preserve">Security whitepaper section 4</t>
  </si>
  <si>
    <t xml:space="preserve">Access controls / least-privilege access documented.</t>
  </si>
  <si>
    <t xml:space="preserve">In Progress</t>
  </si>
  <si>
    <t xml:space="preserve">Security incident history (past 24 months) disclosed and assessed.</t>
  </si>
  <si>
    <t xml:space="preserve">Vendor questionnaire</t>
  </si>
  <si>
    <t xml:space="preserve">One minor incident disclosed, resolved within SLA</t>
  </si>
  <si>
    <t xml:space="preserve">Penetration testing or independent security testing cadence disclosed.</t>
  </si>
  <si>
    <t xml:space="preserve">Annual third-party pentest</t>
  </si>
  <si>
    <t xml:space="preserve">Data Handling &amp; Privacy</t>
  </si>
  <si>
    <t xml:space="preserve">Data minimization practiced — only necessary fields/data are collected and processed.</t>
  </si>
  <si>
    <t xml:space="preserve">2026-06-02</t>
  </si>
  <si>
    <t xml:space="preserve">Full ticket text retained; minimization partial</t>
  </si>
  <si>
    <t xml:space="preserve">Retention period defined and enforced.</t>
  </si>
  <si>
    <t xml:space="preserve">Privacy documentation</t>
  </si>
  <si>
    <t xml:space="preserve">90-day retention, configurable</t>
  </si>
  <si>
    <t xml:space="preserve">Cross-border transfer mechanism in place (see Tab 3 for mechanism detail).</t>
  </si>
  <si>
    <t xml:space="preserve">DPA</t>
  </si>
  <si>
    <t xml:space="preserve">See Tab 3</t>
  </si>
  <si>
    <t xml:space="preserve">Data subject rights (access, rectification, deletion) supported by the vendor.</t>
  </si>
  <si>
    <t xml:space="preserve">Breach notification obligation and contractual SLA defined. Record the actual SLA (without undue delay / ≤72h / ≤48h / ≤24h / other) in Notes.</t>
  </si>
  <si>
    <t xml:space="preserve">Contract</t>
  </si>
  <si>
    <t xml:space="preserve">SLA: notify without undue delay, target &lt;=48h</t>
  </si>
  <si>
    <t xml:space="preserve">Compliance &amp; Certifications</t>
  </si>
  <si>
    <t xml:space="preserve">DPA executed and on file (see Tab 3 for full Article 28 detail).</t>
  </si>
  <si>
    <t xml:space="preserve">See Tab 3 for Article 28 detail</t>
  </si>
  <si>
    <t xml:space="preserve">Sub-processor list disclosed by vendor.</t>
  </si>
  <si>
    <t xml:space="preserve">Trust Center</t>
  </si>
  <si>
    <t xml:space="preserve">trust.cloudscribe.ai/subprocessors</t>
  </si>
  <si>
    <t xml:space="preserve">GATE</t>
  </si>
  <si>
    <t xml:space="preserve">Relevant compliance certifications current and not expired.</t>
  </si>
  <si>
    <t xml:space="preserve">Valid through 2027-05</t>
  </si>
  <si>
    <t xml:space="preserve">Prior regulatory findings, fines, or enforcement actions disclosed and assessed.</t>
  </si>
  <si>
    <t xml:space="preserve">None disclosed</t>
  </si>
  <si>
    <t xml:space="preserve">Right-to-audit clause present in contract.</t>
  </si>
  <si>
    <t xml:space="preserve">Audit rights limited to annual SOC 2 review, no on-site clause</t>
  </si>
  <si>
    <t xml:space="preserve">AI Governance &amp; Model Risk</t>
  </si>
  <si>
    <t xml:space="preserve">Vendor does not use customer data to train its models without an opt-out. Score 2 = no training on customer data, or opt-out available. Score 0 = trains on customer data with no opt-out.</t>
  </si>
  <si>
    <t xml:space="preserve">Customer data excluded from model training by default</t>
  </si>
  <si>
    <t xml:space="preserve">Training / data-use controls documented.</t>
  </si>
  <si>
    <t xml:space="preserve">Underlying models and material AI sub-processors disclosed.</t>
  </si>
  <si>
    <t xml:space="preserve">Uses OpenAI + Anthropic APIs, both disclosed</t>
  </si>
  <si>
    <t xml:space="preserve">Model limitations, evaluation methodology, and safety controls documented.</t>
  </si>
  <si>
    <t xml:space="preserve">High-level only, no formal evaluation report shared</t>
  </si>
  <si>
    <t xml:space="preserve">AI outputs subject to appropriate human oversight / customer controls where relevant.</t>
  </si>
  <si>
    <t xml:space="preserve">Escalation to human agent built in</t>
  </si>
  <si>
    <t xml:space="preserve">Operational Resilience</t>
  </si>
  <si>
    <t xml:space="preserve">Uptime SLA defined and historically met.</t>
  </si>
  <si>
    <t xml:space="preserve">99.9% SLA</t>
  </si>
  <si>
    <t xml:space="preserve">Business continuity / disaster recovery plan disclosed.</t>
  </si>
  <si>
    <t xml:space="preserve">Plan exists, not shared in full</t>
  </si>
  <si>
    <t xml:space="preserve">Financial stability reasonable — no material going-concern risk disclosed.</t>
  </si>
  <si>
    <t xml:space="preserve">Vendor response</t>
  </si>
  <si>
    <t xml:space="preserve">Series B, 18 months runway disclosed</t>
  </si>
  <si>
    <t xml:space="preserve">Data portability / exit plan defined — no undue lock-in.</t>
  </si>
  <si>
    <t xml:space="preserve">Data export in CSV/JSON on termination</t>
  </si>
  <si>
    <t xml:space="preserve">Ownership/leadership stability — no undisclosed pending change affecting service.</t>
  </si>
  <si>
    <t xml:space="preserve">No known pending acquisition</t>
  </si>
  <si>
    <t xml:space="preserve">ISO certificate</t>
  </si>
  <si>
    <t xml:space="preserve">2026-05-01</t>
  </si>
  <si>
    <t xml:space="preserve">ISO27001_Northwind.pdf</t>
  </si>
  <si>
    <t xml:space="preserve">No incidents in past 24 months</t>
  </si>
  <si>
    <t xml:space="preserve">Annual, summary only, no report shared</t>
  </si>
  <si>
    <t xml:space="preserve">2026-05-02</t>
  </si>
  <si>
    <t xml:space="preserve">7-year retention per payroll tax requirements</t>
  </si>
  <si>
    <t xml:space="preserve">US-only processing, no cross-border transfer</t>
  </si>
  <si>
    <t xml:space="preserve">Manual process, no self-service portal</t>
  </si>
  <si>
    <t xml:space="preserve">Without undue delay, target &lt;=24h given payroll sensitivity</t>
  </si>
  <si>
    <t xml:space="preserve">Vendor declined to share full sub-processor list on request - escalated to legal</t>
  </si>
  <si>
    <t xml:space="preserve">Annual on-site audit right included</t>
  </si>
  <si>
    <t xml:space="preserve">Not applicable - non-AI vendor</t>
  </si>
  <si>
    <t xml:space="preserve">99.95% SLA</t>
  </si>
  <si>
    <t xml:space="preserve">Established vendor, 12+ years in business</t>
  </si>
  <si>
    <t xml:space="preserve">Export available but proprietary CSV format, manual mapping required</t>
  </si>
  <si>
    <t xml:space="preserve">2026-07-20</t>
  </si>
  <si>
    <t xml:space="preserve">Data Sensitivity is Confidential, not Sensitive - gate does not apply, but evidence provided anyway</t>
  </si>
  <si>
    <t xml:space="preserve">Documented at a high level only</t>
  </si>
  <si>
    <t xml:space="preserve">DPA &amp; Processing Compliance</t>
  </si>
  <si>
    <t xml:space="preserve">Auto-applies the Article 28 checklist only when Processing Role (Tab 1) is Processor. Joint Controller relationships need an Article 26 controller-allocation arrangement instead, not an Article 28 DPA.</t>
  </si>
  <si>
    <t xml:space="preserve">Applies?</t>
  </si>
  <si>
    <t xml:space="preserve">DPA Executed</t>
  </si>
  <si>
    <t xml:space="preserve">DPA Execution Date</t>
  </si>
  <si>
    <t xml:space="preserve">DPA Renewal/Expiration Date</t>
  </si>
  <si>
    <t xml:space="preserve">Processor/Controller Role Confirmed?</t>
  </si>
  <si>
    <t xml:space="preserve">Processing Subject Matter / Purpose</t>
  </si>
  <si>
    <t xml:space="preserve">Subject matter/duration/purpose documented</t>
  </si>
  <si>
    <t xml:space="preserve">Processing only on documented instructions</t>
  </si>
  <si>
    <t xml:space="preserve">Confidentiality commitment</t>
  </si>
  <si>
    <t xml:space="preserve">Security measures (Art. 32 referenced)</t>
  </si>
  <si>
    <t xml:space="preserve">Sub-processor authorization process defined</t>
  </si>
  <si>
    <t xml:space="preserve">Assistance with data subject rights</t>
  </si>
  <si>
    <t xml:space="preserve">Assistance with Art. 32-36 obligations</t>
  </si>
  <si>
    <t xml:space="preserve">Deletion/return of data at contract end</t>
  </si>
  <si>
    <t xml:space="preserve">Audit rights granted</t>
  </si>
  <si>
    <t xml:space="preserve">Sub-processor List Provided</t>
  </si>
  <si>
    <t xml:space="preserve">Sub-processor List Location</t>
  </si>
  <si>
    <t xml:space="preserve">Cross-Border Transfer Mechanism</t>
  </si>
  <si>
    <t xml:space="preserve">Legal Basis for Processing</t>
  </si>
  <si>
    <t xml:space="preserve">2027-02-10</t>
  </si>
  <si>
    <t xml:space="preserve">Processing of customer support ticket content and contact data to provide AI-assisted support responses.</t>
  </si>
  <si>
    <t xml:space="preserve">Documented</t>
  </si>
  <si>
    <t xml:space="preserve">Review</t>
  </si>
  <si>
    <t xml:space="preserve">SCCs</t>
  </si>
  <si>
    <t xml:space="preserve">Audit rights (R) limited to annual SOC 2 review only - flagged for renewal negotiation. Sub-processor authorization (N) allows vendor to add sub-processors with 30-day notice only, no objection right - flagged.</t>
  </si>
  <si>
    <t xml:space="preserve">2026-11-01</t>
  </si>
  <si>
    <t xml:space="preserve">Processing of employee payroll, benefits, and tax data to run payroll and benefits administration.</t>
  </si>
  <si>
    <t xml:space="preserve">Critical</t>
  </si>
  <si>
    <t xml:space="preserve">Declined - vendor cites confidentiality; escalated to legal</t>
  </si>
  <si>
    <t xml:space="preserve">Not Applicable</t>
  </si>
  <si>
    <t xml:space="preserve">Sub-processor authorization clause (N) missing from executed DPA - Critical. Vendor also declined to provide the underlying sub-processor list itself; both feed the sub-processor hard gate on Tab 2.</t>
  </si>
  <si>
    <t xml:space="preserve">Renewal &amp; Reassessment</t>
  </si>
  <si>
    <t xml:space="preserve">Tracks when each vendor is next due for review and what should trigger an early re-assessment. Status and Review Interval are auto-calculated from the Risk Assessment tab.</t>
  </si>
  <si>
    <t xml:space="preserve">Last Assessment Date</t>
  </si>
  <si>
    <t xml:space="preserve">Review Interval (months)</t>
  </si>
  <si>
    <t xml:space="preserve">Next Review Due Date</t>
  </si>
  <si>
    <t xml:space="preserve">Vendor breach/incident</t>
  </si>
  <si>
    <t xml:space="preserve">Sub-processor change</t>
  </si>
  <si>
    <t xml:space="preserve">Contract renewal</t>
  </si>
  <si>
    <t xml:space="preserve">Ownership/leadership change</t>
  </si>
  <si>
    <t xml:space="preserve">New AI feature added</t>
  </si>
  <si>
    <t xml:space="preserve">Material change to data practices</t>
  </si>
  <si>
    <t xml:space="preserve">Security certification expires</t>
  </si>
  <si>
    <t xml:space="preserve">Material regulatory/legal change</t>
  </si>
  <si>
    <t xml:space="preserve">Change in data processing location</t>
  </si>
  <si>
    <t xml:space="preserve">Any Trigger Active?</t>
  </si>
  <si>
    <t xml:space="preserve">Status</t>
  </si>
  <si>
    <t xml:space="preserve">Owner</t>
  </si>
  <si>
    <t xml:space="preserve">Risk Acceptance</t>
  </si>
  <si>
    <t xml:space="preserve">Risk Accepted By</t>
  </si>
  <si>
    <t xml:space="preserve">Risk Acceptance Date</t>
  </si>
  <si>
    <t xml:space="preserve">Risk Acceptance Expiry</t>
  </si>
  <si>
    <t xml:space="preserve">Acceptance Notes</t>
  </si>
  <si>
    <t xml:space="preserve">Maria Lopez</t>
  </si>
  <si>
    <t xml:space="preserve">Not Required</t>
  </si>
  <si>
    <t xml:space="preserve">Daniel Ortiz</t>
  </si>
  <si>
    <t xml:space="preserve">Escalated to legal for remediation plan given failed sub-processor disclosure hard gate.</t>
  </si>
  <si>
    <t xml:space="preserve">DataType</t>
  </si>
  <si>
    <t xml:space="preserve">DataSensitivity</t>
  </si>
  <si>
    <t xml:space="preserve">DataSubjects</t>
  </si>
  <si>
    <t xml:space="preserve">ProcessingRole</t>
  </si>
  <si>
    <t xml:space="preserve">YesNo</t>
  </si>
  <si>
    <t xml:space="preserve">ContractStatus</t>
  </si>
  <si>
    <t xml:space="preserve">AssessmentStatus</t>
  </si>
  <si>
    <t xml:space="preserve">EvidenceSource</t>
  </si>
  <si>
    <t xml:space="preserve">ScoreOptions</t>
  </si>
  <si>
    <t xml:space="preserve">Article28Status</t>
  </si>
  <si>
    <t xml:space="preserve">TransferMechanism</t>
  </si>
  <si>
    <t xml:space="preserve">LegalBasis</t>
  </si>
  <si>
    <t xml:space="preserve">RiskAcceptance</t>
  </si>
  <si>
    <t xml:space="preserve">DPAApplies</t>
  </si>
  <si>
    <t xml:space="preserve">None</t>
  </si>
  <si>
    <t xml:space="preserve">Public</t>
  </si>
  <si>
    <t xml:space="preserve">Not Started</t>
  </si>
  <si>
    <t xml:space="preserve">0</t>
  </si>
  <si>
    <t xml:space="preserve">Adequacy Decision</t>
  </si>
  <si>
    <t xml:space="preserve">Consent</t>
  </si>
  <si>
    <t xml:space="preserve">Article 28 (Processor)</t>
  </si>
  <si>
    <t xml:space="preserve">Internal</t>
  </si>
  <si>
    <t xml:space="preserve">Controller</t>
  </si>
  <si>
    <t xml:space="preserve">1</t>
  </si>
  <si>
    <t xml:space="preserve">Article 26 (Joint Controller allocation)</t>
  </si>
  <si>
    <t xml:space="preserve">Cloud/Infrastructure</t>
  </si>
  <si>
    <t xml:space="preserve">Prospects</t>
  </si>
  <si>
    <t xml:space="preserve">Joint Controller</t>
  </si>
  <si>
    <t xml:space="preserve">Terminated</t>
  </si>
  <si>
    <t xml:space="preserve">2</t>
  </si>
  <si>
    <t xml:space="preserve">BCRs</t>
  </si>
  <si>
    <t xml:space="preserve">Legitimate Interest</t>
  </si>
  <si>
    <t xml:space="preserve">Approved</t>
  </si>
  <si>
    <t xml:space="preserve">Communications</t>
  </si>
  <si>
    <t xml:space="preserve">Special Category</t>
  </si>
  <si>
    <t xml:space="preserve">Needs Review</t>
  </si>
  <si>
    <t xml:space="preserve">N/A</t>
  </si>
  <si>
    <t xml:space="preserve">Article 49 Derogation</t>
  </si>
  <si>
    <t xml:space="preserve">Legal Obligation</t>
  </si>
  <si>
    <t xml:space="preserve">Rejected</t>
  </si>
  <si>
    <t xml:space="preserve">Mixed</t>
  </si>
  <si>
    <t xml:space="preserve">Unknown - Needs Review</t>
  </si>
  <si>
    <t xml:space="preserve">Other Valid Mechanism</t>
  </si>
  <si>
    <t xml:space="preserve">Expired</t>
  </si>
  <si>
    <t xml:space="preserve">Payments</t>
  </si>
  <si>
    <t xml:space="preserve">Other</t>
  </si>
  <si>
    <t xml:space="preserve">Needs Assessment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</si>
</sst>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yyyy\-mm\-dd"/>
    <numFmt numFmtId="167" formatCode="0%"/>
    <numFmt numFmtId="168" formatCode="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10"/>
      <color rgb="FF8080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D9D9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A0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C7CE"/>
      <rgbColor rgb="FFCC99FF"/>
      <rgbColor rgb="FFFFC7A0"/>
      <rgbColor rgb="FF4F81BD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Vendors by Risk Tier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Dashboard!B21</c:f>
              <c:strCache>
                <c:ptCount val="1"/>
                <c:pt idx="0">
                  <c:v>Vendor Count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Dashboard!$A$22:$A$25</c:f>
              <c:strCache>
                <c:ptCount val="4"/>
                <c:pt idx="0">
                  <c:v>Tier 1 - Low Risk</c:v>
                </c:pt>
                <c:pt idx="1">
                  <c:v>Tier 2 - Moderate Risk</c:v>
                </c:pt>
                <c:pt idx="2">
                  <c:v>Tier 3 - High Risk</c:v>
                </c:pt>
                <c:pt idx="3">
                  <c:v>Tier 4 - Critical Risk</c:v>
                </c:pt>
              </c:strCache>
            </c:strRef>
          </c:cat>
          <c:val>
            <c:numRef>
              <c:f>Dashboard!$B$22:$B$25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gapWidth val="150"/>
        <c:overlap val="0"/>
        <c:axId val="42961256"/>
        <c:axId val="30787576"/>
      </c:barChart>
      <c:catAx>
        <c:axId val="4296125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Risk Tier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787576"/>
        <c:crosses val="autoZero"/>
        <c:auto val="1"/>
        <c:lblAlgn val="ctr"/>
        <c:lblOffset val="100"/>
        <c:noMultiLvlLbl val="0"/>
      </c:catAx>
      <c:valAx>
        <c:axId val="307875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Vendor 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612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20</xdr:row>
      <xdr:rowOff>78120</xdr:rowOff>
    </xdr:from>
    <xdr:to>
      <xdr:col>9</xdr:col>
      <xdr:colOff>566640</xdr:colOff>
      <xdr:row>35</xdr:row>
      <xdr:rowOff>100440</xdr:rowOff>
    </xdr:to>
    <xdr:graphicFrame>
      <xdr:nvGraphicFramePr>
        <xdr:cNvPr id="0" name="Chart 1"/>
        <xdr:cNvGraphicFramePr/>
      </xdr:nvGraphicFramePr>
      <xdr:xfrm>
        <a:off x="3947040" y="396252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13"/>
  </cols>
  <sheetData>
    <row r="1" customFormat="false" ht="19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5" customFormat="false" ht="3.75" hidden="false" customHeight="true" outlineLevel="0" collapsed="false"/>
    <row r="6" customFormat="false" ht="15" hidden="false" customHeight="false" outlineLevel="0" collapsed="false">
      <c r="A6" s="4" t="s">
        <v>3</v>
      </c>
      <c r="B6" s="4"/>
      <c r="C6" s="4"/>
      <c r="D6" s="4"/>
      <c r="E6" s="4"/>
      <c r="F6" s="4"/>
      <c r="G6" s="4"/>
      <c r="H6" s="4"/>
    </row>
    <row r="7" customFormat="false" ht="23.85" hidden="false" customHeight="true" outlineLevel="0" collapsed="false">
      <c r="A7" s="5" t="s">
        <v>4</v>
      </c>
      <c r="B7" s="5"/>
      <c r="C7" s="5" t="s">
        <v>5</v>
      </c>
      <c r="D7" s="5"/>
      <c r="E7" s="5" t="s">
        <v>6</v>
      </c>
      <c r="F7" s="5"/>
      <c r="G7" s="5" t="s">
        <v>7</v>
      </c>
      <c r="H7" s="5"/>
    </row>
    <row r="8" customFormat="false" ht="27.75" hidden="false" customHeight="true" outlineLevel="0" collapsed="false">
      <c r="A8" s="6" t="n">
        <f aca="false">COUNTIF('Vendor Inventory'!$A$6:$A$15,"&lt;&gt;")</f>
        <v>3</v>
      </c>
      <c r="B8" s="6"/>
      <c r="C8" s="6" t="n">
        <f aca="false">COUNTIF('Vendor Inventory'!$M$6:$M$15,"Yes")</f>
        <v>1</v>
      </c>
      <c r="D8" s="6"/>
      <c r="E8" s="6" t="n">
        <f aca="false">COUNTIFS('Vendor Inventory'!$G$6:$G$15,"&lt;&gt;None",'Vendor Inventory'!$G$6:$G$15,"&lt;&gt;")</f>
        <v>3</v>
      </c>
      <c r="F8" s="6"/>
      <c r="G8" s="6" t="n">
        <f aca="false">COUNTIF('Risk Assessment'!$AS$6:$AS$15,"Tier 4 - Critical Risk")</f>
        <v>1</v>
      </c>
      <c r="H8" s="6"/>
    </row>
    <row r="9" customFormat="false" ht="6" hidden="false" customHeight="true" outlineLevel="0" collapsed="false"/>
    <row r="10" customFormat="false" ht="15" hidden="false" customHeight="false" outlineLevel="0" collapsed="false">
      <c r="A10" s="4" t="s">
        <v>8</v>
      </c>
      <c r="B10" s="4"/>
      <c r="C10" s="4"/>
      <c r="D10" s="4"/>
      <c r="E10" s="4"/>
      <c r="F10" s="4"/>
      <c r="G10" s="4"/>
      <c r="H10" s="4"/>
    </row>
    <row r="11" customFormat="false" ht="15" hidden="false" customHeight="false" outlineLevel="0" collapsed="false">
      <c r="A11" s="7" t="s">
        <v>9</v>
      </c>
      <c r="B11" s="7"/>
      <c r="C11" s="7"/>
      <c r="D11" s="7"/>
      <c r="E11" s="7"/>
      <c r="F11" s="8" t="n">
        <f aca="false">COUNTIF('Risk Assessment'!$AS$6:$AS$15,"Assessment Incomplete")</f>
        <v>1</v>
      </c>
      <c r="G11" s="8"/>
      <c r="H11" s="8"/>
    </row>
    <row r="12" customFormat="false" ht="15" hidden="false" customHeight="false" outlineLevel="0" collapsed="false">
      <c r="A12" s="7" t="s">
        <v>10</v>
      </c>
      <c r="B12" s="7"/>
      <c r="C12" s="7"/>
      <c r="D12" s="7"/>
      <c r="E12" s="7"/>
      <c r="F12" s="8" t="n">
        <f aca="false">COUNTIF('Risk Assessment'!$AN$6:$AN$15,"Yes")</f>
        <v>1</v>
      </c>
      <c r="G12" s="8"/>
      <c r="H12" s="8"/>
    </row>
    <row r="13" customFormat="false" ht="15" hidden="false" customHeight="false" outlineLevel="0" collapsed="false">
      <c r="A13" s="7" t="s">
        <v>11</v>
      </c>
      <c r="B13" s="7"/>
      <c r="C13" s="7"/>
      <c r="D13" s="7"/>
      <c r="E13" s="7"/>
      <c r="F13" s="8" t="n">
        <f aca="false">COUNTIF('Risk Assessment'!$AH$6:$AH$15,"Yes")</f>
        <v>1</v>
      </c>
      <c r="G13" s="8"/>
      <c r="H13" s="8"/>
    </row>
    <row r="14" customFormat="false" ht="15" hidden="false" customHeight="false" outlineLevel="0" collapsed="false">
      <c r="A14" s="7" t="s">
        <v>12</v>
      </c>
      <c r="B14" s="7"/>
      <c r="C14" s="7"/>
      <c r="D14" s="7"/>
      <c r="E14" s="7"/>
      <c r="F14" s="8" t="n">
        <f aca="false">COUNTIFS('DPA &amp; Processing Compliance'!$D$6:$D$15,"Article 28 (Processor)",'DPA &amp; Processing Compliance'!$E$6:$E$15,"No")</f>
        <v>0</v>
      </c>
      <c r="G14" s="8"/>
      <c r="H14" s="8"/>
    </row>
    <row r="15" customFormat="false" ht="15" hidden="false" customHeight="false" outlineLevel="0" collapsed="false">
      <c r="A15" s="7" t="s">
        <v>13</v>
      </c>
      <c r="B15" s="7"/>
      <c r="C15" s="7"/>
      <c r="D15" s="7"/>
      <c r="E15" s="7"/>
      <c r="F15" s="8" t="n">
        <f aca="false">COUNTIF('Renewal &amp; Reassessment'!$Q$6:$Q$15,"Overdue")+COUNTIF('Renewal &amp; Reassessment'!$Q$6:$Q$15,"Overdue - Trigger Active")</f>
        <v>0</v>
      </c>
      <c r="G15" s="8"/>
      <c r="H15" s="8"/>
    </row>
    <row r="16" customFormat="false" ht="15" hidden="false" customHeight="false" outlineLevel="0" collapsed="false">
      <c r="A16" s="7" t="s">
        <v>14</v>
      </c>
      <c r="B16" s="7"/>
      <c r="C16" s="7"/>
      <c r="D16" s="7"/>
      <c r="E16" s="7"/>
      <c r="F16" s="8" t="n">
        <f aca="false">COUNTIF('Renewal &amp; Reassessment'!$Q$6:$Q$15,"Due Soon")</f>
        <v>0</v>
      </c>
      <c r="G16" s="8"/>
      <c r="H16" s="8"/>
    </row>
    <row r="17" customFormat="false" ht="15" hidden="false" customHeight="false" outlineLevel="0" collapsed="false">
      <c r="A17" s="7" t="s">
        <v>15</v>
      </c>
      <c r="B17" s="7"/>
      <c r="C17" s="7"/>
      <c r="D17" s="7"/>
      <c r="E17" s="7"/>
      <c r="F17" s="8" t="n">
        <f aca="true">COUNTIFS('DPA &amp; Processing Compliance'!$G$6:$G$15,"&lt;&gt;",'DPA &amp; Processing Compliance'!$G$6:$G$15,"&lt;="&amp;(TODAY()+90),'DPA &amp; Processing Compliance'!$G$6:$G$15,"&gt;="&amp;TODAY())</f>
        <v>0</v>
      </c>
      <c r="G17" s="8"/>
      <c r="H17" s="8"/>
    </row>
    <row r="18" customFormat="false" ht="15" hidden="false" customHeight="false" outlineLevel="0" collapsed="false">
      <c r="A18" s="7" t="s">
        <v>16</v>
      </c>
      <c r="B18" s="7"/>
      <c r="C18" s="7"/>
      <c r="D18" s="7"/>
      <c r="E18" s="7"/>
      <c r="F18" s="8" t="n">
        <f aca="false">COUNTIF('Renewal &amp; Reassessment'!$S$6:$S$15,"Pending")</f>
        <v>1</v>
      </c>
      <c r="G18" s="8"/>
      <c r="H18" s="8"/>
    </row>
    <row r="20" customFormat="false" ht="15" hidden="false" customHeight="false" outlineLevel="0" collapsed="false">
      <c r="A20" s="4" t="s">
        <v>17</v>
      </c>
      <c r="B20" s="4"/>
      <c r="C20" s="4"/>
      <c r="D20" s="4"/>
      <c r="E20" s="4"/>
      <c r="F20" s="4"/>
      <c r="G20" s="4"/>
      <c r="H20" s="4"/>
    </row>
    <row r="21" customFormat="false" ht="15" hidden="false" customHeight="false" outlineLevel="0" collapsed="false">
      <c r="A21" s="9" t="s">
        <v>18</v>
      </c>
      <c r="B21" s="9" t="s">
        <v>19</v>
      </c>
    </row>
    <row r="22" customFormat="false" ht="15" hidden="false" customHeight="false" outlineLevel="0" collapsed="false">
      <c r="A22" s="10" t="s">
        <v>20</v>
      </c>
      <c r="B22" s="11" t="n">
        <f aca="false">COUNTIF('Risk Assessment'!$AS$6:$AS$15,"Tier 1 - Low Risk")</f>
        <v>0</v>
      </c>
    </row>
    <row r="23" customFormat="false" ht="15" hidden="false" customHeight="false" outlineLevel="0" collapsed="false">
      <c r="A23" s="10" t="s">
        <v>21</v>
      </c>
      <c r="B23" s="11" t="n">
        <f aca="false">COUNTIF('Risk Assessment'!$AS$6:$AS$15,"Tier 2 - Moderate Risk")</f>
        <v>1</v>
      </c>
    </row>
    <row r="24" customFormat="false" ht="15" hidden="false" customHeight="false" outlineLevel="0" collapsed="false">
      <c r="A24" s="10" t="s">
        <v>22</v>
      </c>
      <c r="B24" s="11" t="n">
        <f aca="false">COUNTIF('Risk Assessment'!$AS$6:$AS$15,"Tier 3 - High Risk")</f>
        <v>0</v>
      </c>
    </row>
    <row r="25" customFormat="false" ht="15" hidden="false" customHeight="false" outlineLevel="0" collapsed="false">
      <c r="A25" s="10" t="s">
        <v>23</v>
      </c>
      <c r="B25" s="11" t="n">
        <f aca="false">COUNTIF('Risk Assessment'!$AS$6:$AS$15,"Tier 4 - Critical Risk")</f>
        <v>1</v>
      </c>
    </row>
  </sheetData>
  <mergeCells count="30">
    <mergeCell ref="A1:H1"/>
    <mergeCell ref="A2:H2"/>
    <mergeCell ref="A3:H3"/>
    <mergeCell ref="A6:H6"/>
    <mergeCell ref="A7:B7"/>
    <mergeCell ref="C7:D7"/>
    <mergeCell ref="E7:F7"/>
    <mergeCell ref="G7:H7"/>
    <mergeCell ref="A8:B8"/>
    <mergeCell ref="C8:D8"/>
    <mergeCell ref="E8:F8"/>
    <mergeCell ref="G8:H8"/>
    <mergeCell ref="A10:H10"/>
    <mergeCell ref="A11:E11"/>
    <mergeCell ref="F11:H11"/>
    <mergeCell ref="A12:E12"/>
    <mergeCell ref="F12:H12"/>
    <mergeCell ref="A13:E13"/>
    <mergeCell ref="F13:H13"/>
    <mergeCell ref="A14:E14"/>
    <mergeCell ref="F14:H14"/>
    <mergeCell ref="A15:E15"/>
    <mergeCell ref="F15:H15"/>
    <mergeCell ref="A16:E16"/>
    <mergeCell ref="F16:H16"/>
    <mergeCell ref="A17:E17"/>
    <mergeCell ref="F17:H17"/>
    <mergeCell ref="A18:E18"/>
    <mergeCell ref="F18:H18"/>
    <mergeCell ref="A20:H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2" min="10" style="0" width="18"/>
    <col collapsed="false" customWidth="true" hidden="false" outlineLevel="0" max="14" min="13" style="0" width="14"/>
    <col collapsed="false" customWidth="true" hidden="false" outlineLevel="0" max="16" min="15" style="0" width="20"/>
  </cols>
  <sheetData>
    <row r="1" customFormat="false" ht="19.5" hidden="false" customHeight="true" outlineLevel="0" collapsed="false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true" outlineLevel="0" collapsed="false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5" hidden="false" customHeight="true" outlineLevel="0" collapsed="false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customFormat="false" ht="31.5" hidden="false" customHeight="true" outlineLevel="0" collapsed="false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</row>
    <row r="6" customFormat="false" ht="35.05" hidden="false" customHeight="false" outlineLevel="0" collapsed="false">
      <c r="A6" s="13" t="s">
        <v>43</v>
      </c>
      <c r="B6" s="13" t="s">
        <v>44</v>
      </c>
      <c r="C6" s="13" t="s">
        <v>45</v>
      </c>
      <c r="D6" s="13" t="s">
        <v>46</v>
      </c>
      <c r="E6" s="13" t="s">
        <v>47</v>
      </c>
      <c r="F6" s="14" t="s">
        <v>48</v>
      </c>
      <c r="G6" s="13" t="s">
        <v>49</v>
      </c>
      <c r="H6" s="13" t="s">
        <v>50</v>
      </c>
      <c r="I6" s="13" t="s">
        <v>51</v>
      </c>
      <c r="J6" s="13" t="s">
        <v>52</v>
      </c>
      <c r="K6" s="13" t="s">
        <v>53</v>
      </c>
      <c r="L6" s="13" t="s">
        <v>54</v>
      </c>
      <c r="M6" s="13" t="s">
        <v>55</v>
      </c>
      <c r="N6" s="13" t="s">
        <v>56</v>
      </c>
      <c r="O6" s="15" t="str">
        <f aca="false">IF($A6="","",IFERROR(INDEX('Risk Assessment'!$AS$6:$AS$15,MATCH($A6,'Risk Assessment'!$M$6:$M$15,0)),"Not Assessed"))</f>
        <v>Tier 2 - Moderate Risk</v>
      </c>
      <c r="P6" s="16" t="n">
        <f aca="false">IF($A6="","",IFERROR(INDEX('Renewal &amp; Reassessment'!$F$6:$F$15,MATCH($A6,'Renewal &amp; Reassessment'!$A$6:$A$15,0)),""))</f>
        <v>46540</v>
      </c>
    </row>
    <row r="7" customFormat="false" ht="23.85" hidden="false" customHeight="false" outlineLevel="0" collapsed="false">
      <c r="A7" s="13" t="s">
        <v>57</v>
      </c>
      <c r="B7" s="13" t="s">
        <v>58</v>
      </c>
      <c r="C7" s="13" t="s">
        <v>59</v>
      </c>
      <c r="D7" s="13" t="s">
        <v>60</v>
      </c>
      <c r="E7" s="13" t="s">
        <v>61</v>
      </c>
      <c r="F7" s="14" t="s">
        <v>62</v>
      </c>
      <c r="G7" s="13" t="s">
        <v>63</v>
      </c>
      <c r="H7" s="13" t="s">
        <v>64</v>
      </c>
      <c r="I7" s="13" t="s">
        <v>65</v>
      </c>
      <c r="J7" s="13" t="s">
        <v>66</v>
      </c>
      <c r="K7" s="13" t="s">
        <v>67</v>
      </c>
      <c r="L7" s="13" t="s">
        <v>54</v>
      </c>
      <c r="M7" s="13" t="s">
        <v>68</v>
      </c>
      <c r="N7" s="13" t="s">
        <v>56</v>
      </c>
      <c r="O7" s="15" t="str">
        <f aca="false">IF($A7="","",IFERROR(INDEX('Risk Assessment'!$AS$6:$AS$15,MATCH($A7,'Risk Assessment'!$M$6:$M$15,0)),"Not Assessed"))</f>
        <v>Tier 4 - Critical Risk</v>
      </c>
      <c r="P7" s="16" t="str">
        <f aca="false">IF($A7="","",IFERROR(INDEX('Renewal &amp; Reassessment'!$F$6:$F$15,MATCH($A7,'Renewal &amp; Reassessment'!$A$6:$A$15,0)),""))</f>
        <v>Immediate Remediation</v>
      </c>
    </row>
    <row r="8" customFormat="false" ht="23.85" hidden="false" customHeight="false" outlineLevel="0" collapsed="false">
      <c r="A8" s="13" t="s">
        <v>69</v>
      </c>
      <c r="B8" s="13" t="s">
        <v>70</v>
      </c>
      <c r="C8" s="13" t="s">
        <v>71</v>
      </c>
      <c r="D8" s="13" t="s">
        <v>72</v>
      </c>
      <c r="E8" s="13" t="s">
        <v>73</v>
      </c>
      <c r="F8" s="14" t="s">
        <v>74</v>
      </c>
      <c r="G8" s="13" t="s">
        <v>75</v>
      </c>
      <c r="H8" s="13" t="s">
        <v>76</v>
      </c>
      <c r="I8" s="13" t="s">
        <v>77</v>
      </c>
      <c r="J8" s="13" t="s">
        <v>52</v>
      </c>
      <c r="K8" s="13" t="s">
        <v>67</v>
      </c>
      <c r="L8" s="13" t="s">
        <v>78</v>
      </c>
      <c r="M8" s="13" t="s">
        <v>68</v>
      </c>
      <c r="N8" s="13" t="s">
        <v>79</v>
      </c>
      <c r="O8" s="15" t="str">
        <f aca="false">IF($A8="","",IFERROR(INDEX('Risk Assessment'!$AS$6:$AS$15,MATCH($A8,'Risk Assessment'!$M$6:$M$15,0)),"Not Assessed"))</f>
        <v>Assessment Incomplete</v>
      </c>
      <c r="P8" s="16" t="str">
        <f aca="false">IF($A8="","",IFERROR(INDEX('Renewal &amp; Reassessment'!$F$6:$F$15,MATCH($A8,'Renewal &amp; Reassessment'!$A$6:$A$15,0)),""))</f>
        <v/>
      </c>
    </row>
    <row r="9" customFormat="false" ht="15" hidden="false" customHeight="false" outlineLevel="0" collapsed="false">
      <c r="A9" s="17"/>
      <c r="B9" s="17"/>
      <c r="C9" s="17"/>
      <c r="D9" s="17"/>
      <c r="E9" s="17"/>
      <c r="F9" s="18"/>
      <c r="G9" s="17"/>
      <c r="H9" s="17"/>
      <c r="I9" s="17"/>
      <c r="J9" s="17"/>
      <c r="K9" s="17"/>
      <c r="L9" s="17"/>
      <c r="M9" s="17"/>
      <c r="N9" s="17"/>
      <c r="O9" s="15" t="str">
        <f aca="false">IF($A9="","",IFERROR(INDEX('Risk Assessment'!$AS$6:$AS$15,MATCH($A9,'Risk Assessment'!$M$6:$M$15,0)),"Not Assessed"))</f>
        <v/>
      </c>
      <c r="P9" s="16" t="str">
        <f aca="false">IF($A9="","",IFERROR(INDEX('Renewal &amp; Reassessment'!$F$6:$F$15,MATCH($A9,'Renewal &amp; Reassessment'!$A$6:$A$15,0)),""))</f>
        <v/>
      </c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8"/>
      <c r="G10" s="17"/>
      <c r="H10" s="17"/>
      <c r="I10" s="17"/>
      <c r="J10" s="17"/>
      <c r="K10" s="17"/>
      <c r="L10" s="17"/>
      <c r="M10" s="17"/>
      <c r="N10" s="17"/>
      <c r="O10" s="15" t="str">
        <f aca="false">IF($A10="","",IFERROR(INDEX('Risk Assessment'!$AS$6:$AS$15,MATCH($A10,'Risk Assessment'!$M$6:$M$15,0)),"Not Assessed"))</f>
        <v/>
      </c>
      <c r="P10" s="16" t="str">
        <f aca="false">IF($A10="","",IFERROR(INDEX('Renewal &amp; Reassessment'!$F$6:$F$15,MATCH($A10,'Renewal &amp; Reassessment'!$A$6:$A$15,0)),""))</f>
        <v/>
      </c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7"/>
      <c r="M11" s="17"/>
      <c r="N11" s="17"/>
      <c r="O11" s="15" t="str">
        <f aca="false">IF($A11="","",IFERROR(INDEX('Risk Assessment'!$AS$6:$AS$15,MATCH($A11,'Risk Assessment'!$M$6:$M$15,0)),"Not Assessed"))</f>
        <v/>
      </c>
      <c r="P11" s="16" t="str">
        <f aca="false">IF($A11="","",IFERROR(INDEX('Renewal &amp; Reassessment'!$F$6:$F$15,MATCH($A11,'Renewal &amp; Reassessment'!$A$6:$A$15,0)),""))</f>
        <v/>
      </c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8"/>
      <c r="G12" s="17"/>
      <c r="H12" s="17"/>
      <c r="I12" s="17"/>
      <c r="J12" s="17"/>
      <c r="K12" s="17"/>
      <c r="L12" s="17"/>
      <c r="M12" s="17"/>
      <c r="N12" s="17"/>
      <c r="O12" s="15" t="str">
        <f aca="false">IF($A12="","",IFERROR(INDEX('Risk Assessment'!$AS$6:$AS$15,MATCH($A12,'Risk Assessment'!$M$6:$M$15,0)),"Not Assessed"))</f>
        <v/>
      </c>
      <c r="P12" s="16" t="str">
        <f aca="false">IF($A12="","",IFERROR(INDEX('Renewal &amp; Reassessment'!$F$6:$F$15,MATCH($A12,'Renewal &amp; Reassessment'!$A$6:$A$15,0)),""))</f>
        <v/>
      </c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8"/>
      <c r="G13" s="17"/>
      <c r="H13" s="17"/>
      <c r="I13" s="17"/>
      <c r="J13" s="17"/>
      <c r="K13" s="17"/>
      <c r="L13" s="17"/>
      <c r="M13" s="17"/>
      <c r="N13" s="17"/>
      <c r="O13" s="15" t="str">
        <f aca="false">IF($A13="","",IFERROR(INDEX('Risk Assessment'!$AS$6:$AS$15,MATCH($A13,'Risk Assessment'!$M$6:$M$15,0)),"Not Assessed"))</f>
        <v/>
      </c>
      <c r="P13" s="16" t="str">
        <f aca="false">IF($A13="","",IFERROR(INDEX('Renewal &amp; Reassessment'!$F$6:$F$15,MATCH($A13,'Renewal &amp; Reassessment'!$A$6:$A$15,0)),""))</f>
        <v/>
      </c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8"/>
      <c r="G14" s="17"/>
      <c r="H14" s="17"/>
      <c r="I14" s="17"/>
      <c r="J14" s="17"/>
      <c r="K14" s="17"/>
      <c r="L14" s="17"/>
      <c r="M14" s="17"/>
      <c r="N14" s="17"/>
      <c r="O14" s="15" t="str">
        <f aca="false">IF($A14="","",IFERROR(INDEX('Risk Assessment'!$AS$6:$AS$15,MATCH($A14,'Risk Assessment'!$M$6:$M$15,0)),"Not Assessed"))</f>
        <v/>
      </c>
      <c r="P14" s="16" t="str">
        <f aca="false">IF($A14="","",IFERROR(INDEX('Renewal &amp; Reassessment'!$F$6:$F$15,MATCH($A14,'Renewal &amp; Reassessment'!$A$6:$A$15,0)),""))</f>
        <v/>
      </c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8"/>
      <c r="G15" s="17"/>
      <c r="H15" s="17"/>
      <c r="I15" s="17"/>
      <c r="J15" s="17"/>
      <c r="K15" s="17"/>
      <c r="L15" s="17"/>
      <c r="M15" s="17"/>
      <c r="N15" s="17"/>
      <c r="O15" s="15" t="str">
        <f aca="false">IF($A15="","",IFERROR(INDEX('Risk Assessment'!$AS$6:$AS$15,MATCH($A15,'Risk Assessment'!$M$6:$M$15,0)),"Not Assessed"))</f>
        <v/>
      </c>
      <c r="P15" s="16" t="str">
        <f aca="false">IF($A15="","",IFERROR(INDEX('Renewal &amp; Reassessment'!$F$6:$F$15,MATCH($A15,'Renewal &amp; Reassessment'!$A$6:$A$15,0)),""))</f>
        <v/>
      </c>
    </row>
  </sheetData>
  <mergeCells count="3">
    <mergeCell ref="A1:P1"/>
    <mergeCell ref="A2:P2"/>
    <mergeCell ref="A3:P3"/>
  </mergeCells>
  <dataValidations count="7">
    <dataValidation allowBlank="true" errorStyle="stop" operator="between" showDropDown="false" showErrorMessage="false" showInputMessage="false" sqref="D6:D15" type="list">
      <formula1>Category</formula1>
      <formula2>0</formula2>
    </dataValidation>
    <dataValidation allowBlank="true" errorStyle="stop" operator="between" showDropDown="false" showErrorMessage="false" showInputMessage="false" sqref="G6:G15" type="list">
      <formula1>DataType</formula1>
      <formula2>0</formula2>
    </dataValidation>
    <dataValidation allowBlank="true" errorStyle="stop" operator="between" showDropDown="false" showErrorMessage="false" showInputMessage="false" sqref="I6:I15" type="list">
      <formula1>DataSensitivity</formula1>
      <formula2>0</formula2>
    </dataValidation>
    <dataValidation allowBlank="true" errorStyle="stop" operator="between" showDropDown="false" showErrorMessage="false" showInputMessage="false" sqref="J6:J15" type="list">
      <formula1>DataSubjects</formula1>
      <formula2>0</formula2>
    </dataValidation>
    <dataValidation allowBlank="true" errorStyle="stop" operator="between" showDropDown="false" showErrorMessage="false" showInputMessage="false" sqref="L6:L15" type="list">
      <formula1>ProcessingRole</formula1>
      <formula2>0</formula2>
    </dataValidation>
    <dataValidation allowBlank="true" errorStyle="stop" operator="between" showDropDown="false" showErrorMessage="false" showInputMessage="false" sqref="M6:M15" type="list">
      <formula1>YesNo</formula1>
      <formula2>0</formula2>
    </dataValidation>
    <dataValidation allowBlank="true" errorStyle="stop" operator="between" showDropDown="false" showErrorMessage="false" showInputMessage="false" sqref="N6:N15" type="list">
      <formula1>ContractStatus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2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6"/>
    <col collapsed="false" customWidth="true" hidden="false" outlineLevel="0" max="4" min="4" style="0" width="46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30"/>
    <col collapsed="false" customWidth="true" hidden="false" outlineLevel="0" max="11" min="11" style="0" width="10"/>
    <col collapsed="false" customWidth="true" hidden="false" outlineLevel="0" max="12" min="12" style="0" width="34"/>
    <col collapsed="false" customWidth="true" hidden="false" outlineLevel="0" max="13" min="13" style="0" width="12"/>
    <col collapsed="false" customWidth="true" hidden="false" outlineLevel="0" max="14" min="14" style="0" width="18"/>
    <col collapsed="false" customWidth="true" hidden="false" outlineLevel="0" max="15" min="15" style="0" width="10"/>
    <col collapsed="false" customWidth="true" hidden="false" outlineLevel="0" max="16" min="16" style="0" width="14"/>
    <col collapsed="false" customWidth="true" hidden="false" outlineLevel="0" max="17" min="17" style="0" width="12"/>
    <col collapsed="false" customWidth="true" hidden="false" outlineLevel="0" max="22" min="18" style="0" width="11"/>
    <col collapsed="false" customWidth="true" hidden="false" outlineLevel="0" max="27" min="23" style="0" width="9"/>
    <col collapsed="false" customWidth="true" hidden="false" outlineLevel="0" max="32" min="28" style="0" width="10"/>
    <col collapsed="false" customWidth="true" hidden="false" outlineLevel="0" max="33" min="33" style="0" width="13"/>
    <col collapsed="false" customWidth="true" hidden="false" outlineLevel="0" max="35" min="34" style="0" width="11"/>
    <col collapsed="false" customWidth="true" hidden="false" outlineLevel="0" max="36" min="36" style="0" width="13"/>
    <col collapsed="false" customWidth="true" hidden="false" outlineLevel="0" max="37" min="37" style="0" width="12"/>
    <col collapsed="false" customWidth="true" hidden="false" outlineLevel="0" max="38" min="38" style="0" width="15"/>
    <col collapsed="false" customWidth="true" hidden="false" outlineLevel="0" max="39" min="39" style="0" width="14"/>
    <col collapsed="false" customWidth="true" hidden="false" outlineLevel="0" max="40" min="40" style="0" width="12"/>
    <col collapsed="false" customWidth="true" hidden="false" outlineLevel="0" max="42" min="41" style="0" width="10"/>
    <col collapsed="false" customWidth="true" hidden="false" outlineLevel="0" max="43" min="43" style="0" width="8"/>
    <col collapsed="false" customWidth="true" hidden="false" outlineLevel="0" max="44" min="44" style="0" width="10"/>
    <col collapsed="false" customWidth="true" hidden="false" outlineLevel="0" max="45" min="45" style="0" width="18"/>
  </cols>
  <sheetData>
    <row r="1" customFormat="false" ht="19.5" hidden="false" customHeight="true" outlineLevel="0" collapsed="false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customFormat="false" ht="15" hidden="false" customHeight="true" outlineLevel="0" collapsed="false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customFormat="false" ht="15" hidden="false" customHeight="true" outlineLevel="0" collapsed="false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5" customFormat="false" ht="31.5" hidden="false" customHeight="true" outlineLevel="0" collapsed="false">
      <c r="A5" s="12" t="s">
        <v>27</v>
      </c>
      <c r="B5" s="12" t="s">
        <v>82</v>
      </c>
      <c r="C5" s="12" t="s">
        <v>83</v>
      </c>
      <c r="D5" s="12" t="s">
        <v>84</v>
      </c>
      <c r="E5" s="12" t="s">
        <v>85</v>
      </c>
      <c r="F5" s="12" t="s">
        <v>86</v>
      </c>
      <c r="G5" s="12" t="s">
        <v>87</v>
      </c>
      <c r="H5" s="12" t="s">
        <v>88</v>
      </c>
      <c r="I5" s="12" t="s">
        <v>89</v>
      </c>
      <c r="J5" s="12" t="s">
        <v>90</v>
      </c>
      <c r="K5" s="12" t="s">
        <v>91</v>
      </c>
      <c r="L5" s="12" t="s">
        <v>92</v>
      </c>
      <c r="M5" s="12" t="s">
        <v>27</v>
      </c>
      <c r="N5" s="12" t="s">
        <v>28</v>
      </c>
      <c r="O5" s="12" t="s">
        <v>93</v>
      </c>
      <c r="P5" s="12" t="s">
        <v>94</v>
      </c>
      <c r="Q5" s="12" t="s">
        <v>95</v>
      </c>
      <c r="R5" s="12" t="s">
        <v>96</v>
      </c>
      <c r="S5" s="12" t="s">
        <v>97</v>
      </c>
      <c r="T5" s="12" t="s">
        <v>98</v>
      </c>
      <c r="U5" s="12" t="s">
        <v>99</v>
      </c>
      <c r="V5" s="12" t="s">
        <v>100</v>
      </c>
      <c r="W5" s="12" t="s">
        <v>101</v>
      </c>
      <c r="X5" s="12" t="s">
        <v>102</v>
      </c>
      <c r="Y5" s="12" t="s">
        <v>103</v>
      </c>
      <c r="Z5" s="12" t="s">
        <v>104</v>
      </c>
      <c r="AA5" s="12" t="s">
        <v>105</v>
      </c>
      <c r="AB5" s="12" t="s">
        <v>106</v>
      </c>
      <c r="AC5" s="12" t="s">
        <v>107</v>
      </c>
      <c r="AD5" s="12" t="s">
        <v>108</v>
      </c>
      <c r="AE5" s="12" t="s">
        <v>109</v>
      </c>
      <c r="AF5" s="12" t="s">
        <v>110</v>
      </c>
      <c r="AG5" s="12" t="s">
        <v>111</v>
      </c>
      <c r="AH5" s="12" t="s">
        <v>86</v>
      </c>
      <c r="AI5" s="12" t="s">
        <v>112</v>
      </c>
      <c r="AJ5" s="12" t="s">
        <v>113</v>
      </c>
      <c r="AK5" s="12" t="s">
        <v>114</v>
      </c>
      <c r="AL5" s="12" t="s">
        <v>115</v>
      </c>
      <c r="AM5" s="12" t="s">
        <v>116</v>
      </c>
      <c r="AN5" s="12" t="s">
        <v>117</v>
      </c>
      <c r="AO5" s="12" t="s">
        <v>118</v>
      </c>
      <c r="AP5" s="12" t="s">
        <v>119</v>
      </c>
      <c r="AQ5" s="12" t="s">
        <v>120</v>
      </c>
      <c r="AR5" s="12" t="s">
        <v>121</v>
      </c>
      <c r="AS5" s="12" t="s">
        <v>122</v>
      </c>
    </row>
    <row r="6" customFormat="false" ht="57.45" hidden="false" customHeight="false" outlineLevel="0" collapsed="false">
      <c r="A6" s="15" t="str">
        <f aca="false">IF('Vendor Inventory'!$A$6="","",'Vendor Inventory'!$A$6)</f>
        <v>VND-001</v>
      </c>
      <c r="B6" s="19" t="s">
        <v>123</v>
      </c>
      <c r="C6" s="19" t="n">
        <v>1</v>
      </c>
      <c r="D6" s="20" t="s">
        <v>124</v>
      </c>
      <c r="E6" s="21" t="n">
        <v>2</v>
      </c>
      <c r="F6" s="21" t="s">
        <v>68</v>
      </c>
      <c r="G6" s="21" t="s">
        <v>125</v>
      </c>
      <c r="H6" s="22" t="s">
        <v>126</v>
      </c>
      <c r="I6" s="21" t="s">
        <v>127</v>
      </c>
      <c r="J6" s="21" t="s">
        <v>128</v>
      </c>
      <c r="K6" s="23" t="s">
        <v>129</v>
      </c>
      <c r="L6" s="19" t="str">
        <f aca="false">$A6&amp;"|"&amp;$B6&amp;"|"&amp;$C6</f>
        <v>VND-001|Security Posture|1</v>
      </c>
      <c r="M6" s="15" t="str">
        <f aca="false">IF('Vendor Inventory'!A6="","",'Vendor Inventory'!A6)</f>
        <v>VND-001</v>
      </c>
      <c r="N6" s="15" t="str">
        <f aca="false">IF($M6="","",'Vendor Inventory'!B6)</f>
        <v>CloudScribe AI</v>
      </c>
      <c r="O6" s="15" t="str">
        <f aca="false">IF($M6="","",'Vendor Inventory'!M6)</f>
        <v>Yes</v>
      </c>
      <c r="P6" s="21" t="s">
        <v>130</v>
      </c>
      <c r="Q6" s="24" t="n">
        <f aca="false">IF($M6="","",COUNTIFS($A$6:$A$255,$M6,$E$6:$E$255,"")-IF($O6="Yes",0,COUNTIFS($A$6:$A$255,$M6,$B$6:$B$255,"AI Governance &amp; Model Risk",$E$6:$E$255,"")))</f>
        <v>0</v>
      </c>
      <c r="R6" s="24" t="n">
        <f aca="false">IF($M6="","",SUMIFS($E$6:$E$255,$A$6:$A$255,$M6,$B$6:$B$255,"Security Posture"))</f>
        <v>9</v>
      </c>
      <c r="S6" s="24" t="n">
        <f aca="false">IF($M6="","",SUMIFS($E$6:$E$255,$A$6:$A$255,$M6,$B$6:$B$255,"Data Handling &amp; Privacy"))</f>
        <v>9</v>
      </c>
      <c r="T6" s="24" t="n">
        <f aca="false">IF($M6="","",SUMIFS($E$6:$E$255,$A$6:$A$255,$M6,$B$6:$B$255,"Compliance &amp; Certifications"))</f>
        <v>9</v>
      </c>
      <c r="U6" s="24" t="n">
        <f aca="false">IF($M6="","",SUMIFS($E$6:$E$255,$A$6:$A$255,$M6,$B$6:$B$255,"AI Governance &amp; Model Risk"))</f>
        <v>9</v>
      </c>
      <c r="V6" s="24" t="n">
        <f aca="false">IF($M6="","",SUMIFS($E$6:$E$255,$A$6:$A$255,$M6,$B$6:$B$255,"Operational Resilience"))</f>
        <v>8</v>
      </c>
      <c r="W6" s="25" t="n">
        <f aca="false">IF($M6="","",IF($O6="Yes",0.2,0.25))</f>
        <v>0.2</v>
      </c>
      <c r="X6" s="25" t="n">
        <f aca="false">IF($M6="","",IF($O6="Yes",0.2,0.25))</f>
        <v>0.2</v>
      </c>
      <c r="Y6" s="25" t="n">
        <f aca="false">IF($M6="","",IF($O6="Yes",0.2,0.25))</f>
        <v>0.2</v>
      </c>
      <c r="Z6" s="25" t="n">
        <f aca="false">IF($M6="","",IF($O6="Yes",0.2,0))</f>
        <v>0.2</v>
      </c>
      <c r="AA6" s="25" t="n">
        <f aca="false">IF($M6="","",IF($O6="Yes",0.2,0.25))</f>
        <v>0.2</v>
      </c>
      <c r="AB6" s="26" t="n">
        <f aca="false">IF($M6="","",($R6/10)*$W6*100)</f>
        <v>18</v>
      </c>
      <c r="AC6" s="26" t="n">
        <f aca="false">IF($M6="","",($S6/10)*$X6*100)</f>
        <v>18</v>
      </c>
      <c r="AD6" s="26" t="n">
        <f aca="false">IF($M6="","",($T6/10)*$Y6*100)</f>
        <v>18</v>
      </c>
      <c r="AE6" s="26" t="n">
        <f aca="false">IF($M6="","",($U6/10)*$Z6*100)</f>
        <v>18</v>
      </c>
      <c r="AF6" s="26" t="n">
        <f aca="false">IF($M6="","",($V6/10)*$AA6*100)</f>
        <v>16</v>
      </c>
      <c r="AG6" s="26" t="n">
        <f aca="false">IF($M6="","",SUM($AB6:$AF6))</f>
        <v>88</v>
      </c>
      <c r="AH6" s="24" t="str">
        <f aca="false">IF($M6="","",IF(COUNTIFS($A$6:$A$255,$M6,$F$6:$F$255,"Yes")&gt;0,"Yes","No"))</f>
        <v>No</v>
      </c>
      <c r="AI6" s="15" t="str">
        <f aca="false">IF($M6="","",IFERROR(IF(AND('DPA &amp; Processing Compliance'!D6="Article 28 (Processor)",'DPA &amp; Processing Compliance'!E6="No"),"Yes","No"),"No"))</f>
        <v>No</v>
      </c>
      <c r="AJ6" s="24" t="str">
        <f aca="false">IF($M6="","",IFERROR(IF(AND(ISNUMBER(INDEX($E$6:$E$255,MATCH($M6&amp;"|Compliance &amp; Certifications|2",$L$6:$L$255,0))),INDEX($E$6:$E$255,MATCH($M6&amp;"|Compliance &amp; Certifications|2",$L$6:$L$255,0))=0),"Yes","No"),"No"))</f>
        <v>No</v>
      </c>
      <c r="AK6" s="24" t="str">
        <f aca="false">IF($M6="","",IFERROR(IF(AND($O6="Yes",ISNUMBER(INDEX($E$6:$E$255,MATCH($M6&amp;"|AI Governance &amp; Model Risk|1",$L$6:$L$255,0))),INDEX($E$6:$E$255,MATCH($M6&amp;"|AI Governance &amp; Model Risk|1",$L$6:$L$255,0))=0),"Yes","No"),"No"))</f>
        <v>No</v>
      </c>
      <c r="AL6" s="15" t="str">
        <f aca="false">IF($M6="","",IFERROR(IF(AND(OR('Vendor Inventory'!I6="Sensitive",'Vendor Inventory'!I6="Special Category/Highly Sensitive"),ISNUMBER(INDEX($E$6:$E$255,MATCH($M6&amp;"|Security Posture|1",$L$6:$L$255,0))),INDEX($E$6:$E$255,MATCH($M6&amp;"|Security Posture|1",$L$6:$L$255,0))=0),"Yes","No"),"No"))</f>
        <v>No</v>
      </c>
      <c r="AM6" s="15" t="str">
        <f aca="false">IF($M6="","",IFERROR(IF('DPA &amp; Processing Compliance'!U6="Needs Assessment","Yes","No"),"No"))</f>
        <v>No</v>
      </c>
      <c r="AN6" s="24" t="str">
        <f aca="false">IF($M6="","",IF(OR($AI6="Yes",$AJ6="Yes",$AK6="Yes",$AL6="Yes",$AM6="Yes"),"Yes","No"))</f>
        <v>No</v>
      </c>
      <c r="AO6" s="24" t="n">
        <f aca="false">IF($M6="","",IF($AG6&gt;=90,1,IF($AG6&gt;=70,2,IF($AG6&gt;=50,3,4))))</f>
        <v>2</v>
      </c>
      <c r="AP6" s="24" t="n">
        <f aca="false">IF($M6="","",IF($AH6="Yes",3,1))</f>
        <v>1</v>
      </c>
      <c r="AQ6" s="24" t="n">
        <f aca="false">IF($M6="","",IF($AN6="Yes",4,1))</f>
        <v>1</v>
      </c>
      <c r="AR6" s="24" t="n">
        <f aca="false">IF($M6="","",MAX($AO6,$AP6,$AQ6))</f>
        <v>2</v>
      </c>
      <c r="AS6" s="27" t="str">
        <f aca="false">IF($M6="","",IF($Q6&gt;0,"Assessment Incomplete",CHOOSE($AR6,"Tier 1 - Low Risk","Tier 2 - Moderate Risk","Tier 3 - High Risk","Tier 4 - Critical Risk")))</f>
        <v>Tier 2 - Moderate Risk</v>
      </c>
    </row>
    <row r="7" customFormat="false" ht="23.85" hidden="false" customHeight="false" outlineLevel="0" collapsed="false">
      <c r="A7" s="15" t="str">
        <f aca="false">IF('Vendor Inventory'!$A$6="","",'Vendor Inventory'!$A$6)</f>
        <v>VND-001</v>
      </c>
      <c r="B7" s="19" t="s">
        <v>123</v>
      </c>
      <c r="C7" s="19" t="n">
        <v>2</v>
      </c>
      <c r="D7" s="20" t="s">
        <v>131</v>
      </c>
      <c r="E7" s="21" t="n">
        <v>2</v>
      </c>
      <c r="F7" s="21" t="s">
        <v>68</v>
      </c>
      <c r="G7" s="21" t="s">
        <v>132</v>
      </c>
      <c r="H7" s="22" t="s">
        <v>126</v>
      </c>
      <c r="I7" s="21" t="s">
        <v>133</v>
      </c>
      <c r="J7" s="21"/>
      <c r="K7" s="23"/>
      <c r="L7" s="19" t="str">
        <f aca="false">$A7&amp;"|"&amp;$B7&amp;"|"&amp;$C7</f>
        <v>VND-001|Security Posture|2</v>
      </c>
      <c r="M7" s="15" t="str">
        <f aca="false">IF('Vendor Inventory'!A7="","",'Vendor Inventory'!A7)</f>
        <v>VND-002</v>
      </c>
      <c r="N7" s="15" t="str">
        <f aca="false">IF($M7="","",'Vendor Inventory'!B7)</f>
        <v>Northwind Payroll</v>
      </c>
      <c r="O7" s="15" t="str">
        <f aca="false">IF($M7="","",'Vendor Inventory'!M7)</f>
        <v>No</v>
      </c>
      <c r="P7" s="21" t="s">
        <v>130</v>
      </c>
      <c r="Q7" s="24" t="n">
        <f aca="false">IF($M7="","",COUNTIFS($A$6:$A$255,$M7,$E$6:$E$255,"")-IF($O7="Yes",0,COUNTIFS($A$6:$A$255,$M7,$B$6:$B$255,"AI Governance &amp; Model Risk",$E$6:$E$255,"")))</f>
        <v>0</v>
      </c>
      <c r="R7" s="24" t="n">
        <f aca="false">IF($M7="","",SUMIFS($E$6:$E$255,$A$6:$A$255,$M7,$B$6:$B$255,"Security Posture"))</f>
        <v>9</v>
      </c>
      <c r="S7" s="24" t="n">
        <f aca="false">IF($M7="","",SUMIFS($E$6:$E$255,$A$6:$A$255,$M7,$B$6:$B$255,"Data Handling &amp; Privacy"))</f>
        <v>9</v>
      </c>
      <c r="T7" s="24" t="n">
        <f aca="false">IF($M7="","",SUMIFS($E$6:$E$255,$A$6:$A$255,$M7,$B$6:$B$255,"Compliance &amp; Certifications"))</f>
        <v>8</v>
      </c>
      <c r="U7" s="24" t="n">
        <f aca="false">IF($M7="","",SUMIFS($E$6:$E$255,$A$6:$A$255,$M7,$B$6:$B$255,"AI Governance &amp; Model Risk"))</f>
        <v>0</v>
      </c>
      <c r="V7" s="24" t="n">
        <f aca="false">IF($M7="","",SUMIFS($E$6:$E$255,$A$6:$A$255,$M7,$B$6:$B$255,"Operational Resilience"))</f>
        <v>9</v>
      </c>
      <c r="W7" s="25" t="n">
        <f aca="false">IF($M7="","",IF($O7="Yes",0.2,0.25))</f>
        <v>0.25</v>
      </c>
      <c r="X7" s="25" t="n">
        <f aca="false">IF($M7="","",IF($O7="Yes",0.2,0.25))</f>
        <v>0.25</v>
      </c>
      <c r="Y7" s="25" t="n">
        <f aca="false">IF($M7="","",IF($O7="Yes",0.2,0.25))</f>
        <v>0.25</v>
      </c>
      <c r="Z7" s="25" t="n">
        <f aca="false">IF($M7="","",IF($O7="Yes",0.2,0))</f>
        <v>0</v>
      </c>
      <c r="AA7" s="25" t="n">
        <f aca="false">IF($M7="","",IF($O7="Yes",0.2,0.25))</f>
        <v>0.25</v>
      </c>
      <c r="AB7" s="26" t="n">
        <f aca="false">IF($M7="","",($R7/10)*$W7*100)</f>
        <v>22.5</v>
      </c>
      <c r="AC7" s="26" t="n">
        <f aca="false">IF($M7="","",($S7/10)*$X7*100)</f>
        <v>22.5</v>
      </c>
      <c r="AD7" s="26" t="n">
        <f aca="false">IF($M7="","",($T7/10)*$Y7*100)</f>
        <v>20</v>
      </c>
      <c r="AE7" s="26" t="n">
        <f aca="false">IF($M7="","",($U7/10)*$Z7*100)</f>
        <v>0</v>
      </c>
      <c r="AF7" s="26" t="n">
        <f aca="false">IF($M7="","",($V7/10)*$AA7*100)</f>
        <v>22.5</v>
      </c>
      <c r="AG7" s="26" t="n">
        <f aca="false">IF($M7="","",SUM($AB7:$AF7))</f>
        <v>87.5</v>
      </c>
      <c r="AH7" s="24" t="str">
        <f aca="false">IF($M7="","",IF(COUNTIFS($A$6:$A$255,$M7,$F$6:$F$255,"Yes")&gt;0,"Yes","No"))</f>
        <v>Yes</v>
      </c>
      <c r="AI7" s="15" t="str">
        <f aca="false">IF($M7="","",IFERROR(IF(AND('DPA &amp; Processing Compliance'!D7="Article 28 (Processor)",'DPA &amp; Processing Compliance'!E7="No"),"Yes","No"),"No"))</f>
        <v>No</v>
      </c>
      <c r="AJ7" s="24" t="str">
        <f aca="false">IF($M7="","",IFERROR(IF(AND(ISNUMBER(INDEX($E$6:$E$255,MATCH($M7&amp;"|Compliance &amp; Certifications|2",$L$6:$L$255,0))),INDEX($E$6:$E$255,MATCH($M7&amp;"|Compliance &amp; Certifications|2",$L$6:$L$255,0))=0),"Yes","No"),"No"))</f>
        <v>Yes</v>
      </c>
      <c r="AK7" s="24" t="str">
        <f aca="false">IF($M7="","",IFERROR(IF(AND($O7="Yes",ISNUMBER(INDEX($E$6:$E$255,MATCH($M7&amp;"|AI Governance &amp; Model Risk|1",$L$6:$L$255,0))),INDEX($E$6:$E$255,MATCH($M7&amp;"|AI Governance &amp; Model Risk|1",$L$6:$L$255,0))=0),"Yes","No"),"No"))</f>
        <v>No</v>
      </c>
      <c r="AL7" s="15" t="str">
        <f aca="false">IF($M7="","",IFERROR(IF(AND(OR('Vendor Inventory'!I7="Sensitive",'Vendor Inventory'!I7="Special Category/Highly Sensitive"),ISNUMBER(INDEX($E$6:$E$255,MATCH($M7&amp;"|Security Posture|1",$L$6:$L$255,0))),INDEX($E$6:$E$255,MATCH($M7&amp;"|Security Posture|1",$L$6:$L$255,0))=0),"Yes","No"),"No"))</f>
        <v>No</v>
      </c>
      <c r="AM7" s="15" t="str">
        <f aca="false">IF($M7="","",IFERROR(IF('DPA &amp; Processing Compliance'!U7="Needs Assessment","Yes","No"),"No"))</f>
        <v>No</v>
      </c>
      <c r="AN7" s="24" t="str">
        <f aca="false">IF($M7="","",IF(OR($AI7="Yes",$AJ7="Yes",$AK7="Yes",$AL7="Yes",$AM7="Yes"),"Yes","No"))</f>
        <v>Yes</v>
      </c>
      <c r="AO7" s="24" t="n">
        <f aca="false">IF($M7="","",IF($AG7&gt;=90,1,IF($AG7&gt;=70,2,IF($AG7&gt;=50,3,4))))</f>
        <v>2</v>
      </c>
      <c r="AP7" s="24" t="n">
        <f aca="false">IF($M7="","",IF($AH7="Yes",3,1))</f>
        <v>3</v>
      </c>
      <c r="AQ7" s="24" t="n">
        <f aca="false">IF($M7="","",IF($AN7="Yes",4,1))</f>
        <v>4</v>
      </c>
      <c r="AR7" s="24" t="n">
        <f aca="false">IF($M7="","",MAX($AO7,$AP7,$AQ7))</f>
        <v>4</v>
      </c>
      <c r="AS7" s="27" t="str">
        <f aca="false">IF($M7="","",IF($Q7&gt;0,"Assessment Incomplete",CHOOSE($AR7,"Tier 1 - Low Risk","Tier 2 - Moderate Risk","Tier 3 - High Risk","Tier 4 - Critical Risk")))</f>
        <v>Tier 4 - Critical Risk</v>
      </c>
    </row>
    <row r="8" customFormat="false" ht="23.85" hidden="false" customHeight="false" outlineLevel="0" collapsed="false">
      <c r="A8" s="15" t="str">
        <f aca="false">IF('Vendor Inventory'!$A$6="","",'Vendor Inventory'!$A$6)</f>
        <v>VND-001</v>
      </c>
      <c r="B8" s="19" t="s">
        <v>123</v>
      </c>
      <c r="C8" s="19" t="n">
        <v>3</v>
      </c>
      <c r="D8" s="20" t="s">
        <v>134</v>
      </c>
      <c r="E8" s="21" t="n">
        <v>2</v>
      </c>
      <c r="F8" s="21" t="s">
        <v>68</v>
      </c>
      <c r="G8" s="21" t="s">
        <v>132</v>
      </c>
      <c r="H8" s="22" t="s">
        <v>126</v>
      </c>
      <c r="I8" s="21"/>
      <c r="J8" s="21"/>
      <c r="K8" s="23"/>
      <c r="L8" s="19" t="str">
        <f aca="false">$A8&amp;"|"&amp;$B8&amp;"|"&amp;$C8</f>
        <v>VND-001|Security Posture|3</v>
      </c>
      <c r="M8" s="15" t="str">
        <f aca="false">IF('Vendor Inventory'!A8="","",'Vendor Inventory'!A8)</f>
        <v>VND-003</v>
      </c>
      <c r="N8" s="15" t="str">
        <f aca="false">IF($M8="","",'Vendor Inventory'!B8)</f>
        <v>PixelBoost Analytics</v>
      </c>
      <c r="O8" s="15" t="str">
        <f aca="false">IF($M8="","",'Vendor Inventory'!M8)</f>
        <v>No</v>
      </c>
      <c r="P8" s="21" t="s">
        <v>135</v>
      </c>
      <c r="Q8" s="24" t="n">
        <f aca="false">IF($M8="","",COUNTIFS($A$6:$A$255,$M8,$E$6:$E$255,"")-IF($O8="Yes",0,COUNTIFS($A$6:$A$255,$M8,$B$6:$B$255,"AI Governance &amp; Model Risk",$E$6:$E$255,"")))</f>
        <v>16</v>
      </c>
      <c r="R8" s="24" t="n">
        <f aca="false">IF($M8="","",SUMIFS($E$6:$E$255,$A$6:$A$255,$M8,$B$6:$B$255,"Security Posture"))</f>
        <v>7</v>
      </c>
      <c r="S8" s="24" t="n">
        <f aca="false">IF($M8="","",SUMIFS($E$6:$E$255,$A$6:$A$255,$M8,$B$6:$B$255,"Data Handling &amp; Privacy"))</f>
        <v>0</v>
      </c>
      <c r="T8" s="24" t="n">
        <f aca="false">IF($M8="","",SUMIFS($E$6:$E$255,$A$6:$A$255,$M8,$B$6:$B$255,"Compliance &amp; Certifications"))</f>
        <v>0</v>
      </c>
      <c r="U8" s="24" t="n">
        <f aca="false">IF($M8="","",SUMIFS($E$6:$E$255,$A$6:$A$255,$M8,$B$6:$B$255,"AI Governance &amp; Model Risk"))</f>
        <v>0</v>
      </c>
      <c r="V8" s="24" t="n">
        <f aca="false">IF($M8="","",SUMIFS($E$6:$E$255,$A$6:$A$255,$M8,$B$6:$B$255,"Operational Resilience"))</f>
        <v>0</v>
      </c>
      <c r="W8" s="25" t="n">
        <f aca="false">IF($M8="","",IF($O8="Yes",0.2,0.25))</f>
        <v>0.25</v>
      </c>
      <c r="X8" s="25" t="n">
        <f aca="false">IF($M8="","",IF($O8="Yes",0.2,0.25))</f>
        <v>0.25</v>
      </c>
      <c r="Y8" s="25" t="n">
        <f aca="false">IF($M8="","",IF($O8="Yes",0.2,0.25))</f>
        <v>0.25</v>
      </c>
      <c r="Z8" s="25" t="n">
        <f aca="false">IF($M8="","",IF($O8="Yes",0.2,0))</f>
        <v>0</v>
      </c>
      <c r="AA8" s="25" t="n">
        <f aca="false">IF($M8="","",IF($O8="Yes",0.2,0.25))</f>
        <v>0.25</v>
      </c>
      <c r="AB8" s="26" t="n">
        <f aca="false">IF($M8="","",($R8/10)*$W8*100)</f>
        <v>17.5</v>
      </c>
      <c r="AC8" s="26" t="n">
        <f aca="false">IF($M8="","",($S8/10)*$X8*100)</f>
        <v>0</v>
      </c>
      <c r="AD8" s="26" t="n">
        <f aca="false">IF($M8="","",($T8/10)*$Y8*100)</f>
        <v>0</v>
      </c>
      <c r="AE8" s="26" t="n">
        <f aca="false">IF($M8="","",($U8/10)*$Z8*100)</f>
        <v>0</v>
      </c>
      <c r="AF8" s="26" t="n">
        <f aca="false">IF($M8="","",($V8/10)*$AA8*100)</f>
        <v>0</v>
      </c>
      <c r="AG8" s="26" t="n">
        <f aca="false">IF($M8="","",SUM($AB8:$AF8))</f>
        <v>17.5</v>
      </c>
      <c r="AH8" s="24" t="str">
        <f aca="false">IF($M8="","",IF(COUNTIFS($A$6:$A$255,$M8,$F$6:$F$255,"Yes")&gt;0,"Yes","No"))</f>
        <v>No</v>
      </c>
      <c r="AI8" s="15" t="str">
        <f aca="false">IF($M8="","",IFERROR(IF(AND('DPA &amp; Processing Compliance'!D8="Article 28 (Processor)",'DPA &amp; Processing Compliance'!E8="No"),"Yes","No"),"No"))</f>
        <v>No</v>
      </c>
      <c r="AJ8" s="24" t="str">
        <f aca="false">IF($M8="","",IFERROR(IF(AND(ISNUMBER(INDEX($E$6:$E$255,MATCH($M8&amp;"|Compliance &amp; Certifications|2",$L$6:$L$255,0))),INDEX($E$6:$E$255,MATCH($M8&amp;"|Compliance &amp; Certifications|2",$L$6:$L$255,0))=0),"Yes","No"),"No"))</f>
        <v>No</v>
      </c>
      <c r="AK8" s="24" t="str">
        <f aca="false">IF($M8="","",IFERROR(IF(AND($O8="Yes",ISNUMBER(INDEX($E$6:$E$255,MATCH($M8&amp;"|AI Governance &amp; Model Risk|1",$L$6:$L$255,0))),INDEX($E$6:$E$255,MATCH($M8&amp;"|AI Governance &amp; Model Risk|1",$L$6:$L$255,0))=0),"Yes","No"),"No"))</f>
        <v>No</v>
      </c>
      <c r="AL8" s="15" t="str">
        <f aca="false">IF($M8="","",IFERROR(IF(AND(OR('Vendor Inventory'!I8="Sensitive",'Vendor Inventory'!I8="Special Category/Highly Sensitive"),ISNUMBER(INDEX($E$6:$E$255,MATCH($M8&amp;"|Security Posture|1",$L$6:$L$255,0))),INDEX($E$6:$E$255,MATCH($M8&amp;"|Security Posture|1",$L$6:$L$255,0))=0),"Yes","No"),"No"))</f>
        <v>No</v>
      </c>
      <c r="AM8" s="15" t="str">
        <f aca="false">IF($M8="","",IFERROR(IF('DPA &amp; Processing Compliance'!U8="Needs Assessment","Yes","No"),"No"))</f>
        <v>No</v>
      </c>
      <c r="AN8" s="24" t="str">
        <f aca="false">IF($M8="","",IF(OR($AI8="Yes",$AJ8="Yes",$AK8="Yes",$AL8="Yes",$AM8="Yes"),"Yes","No"))</f>
        <v>No</v>
      </c>
      <c r="AO8" s="24" t="n">
        <f aca="false">IF($M8="","",IF($AG8&gt;=90,1,IF($AG8&gt;=70,2,IF($AG8&gt;=50,3,4))))</f>
        <v>4</v>
      </c>
      <c r="AP8" s="24" t="n">
        <f aca="false">IF($M8="","",IF($AH8="Yes",3,1))</f>
        <v>1</v>
      </c>
      <c r="AQ8" s="24" t="n">
        <f aca="false">IF($M8="","",IF($AN8="Yes",4,1))</f>
        <v>1</v>
      </c>
      <c r="AR8" s="24" t="n">
        <f aca="false">IF($M8="","",MAX($AO8,$AP8,$AQ8))</f>
        <v>4</v>
      </c>
      <c r="AS8" s="27" t="str">
        <f aca="false">IF($M8="","",IF($Q8&gt;0,"Assessment Incomplete",CHOOSE($AR8,"Tier 1 - Low Risk","Tier 2 - Moderate Risk","Tier 3 - High Risk","Tier 4 - Critical Risk")))</f>
        <v>Assessment Incomplete</v>
      </c>
    </row>
    <row r="9" customFormat="false" ht="23.85" hidden="false" customHeight="false" outlineLevel="0" collapsed="false">
      <c r="A9" s="15" t="str">
        <f aca="false">IF('Vendor Inventory'!$A$6="","",'Vendor Inventory'!$A$6)</f>
        <v>VND-001</v>
      </c>
      <c r="B9" s="19" t="s">
        <v>123</v>
      </c>
      <c r="C9" s="19" t="n">
        <v>4</v>
      </c>
      <c r="D9" s="20" t="s">
        <v>136</v>
      </c>
      <c r="E9" s="21" t="n">
        <v>1</v>
      </c>
      <c r="F9" s="21" t="s">
        <v>68</v>
      </c>
      <c r="G9" s="21" t="s">
        <v>137</v>
      </c>
      <c r="H9" s="22" t="s">
        <v>126</v>
      </c>
      <c r="I9" s="21"/>
      <c r="J9" s="21" t="s">
        <v>138</v>
      </c>
      <c r="K9" s="23"/>
      <c r="L9" s="19" t="str">
        <f aca="false">$A9&amp;"|"&amp;$B9&amp;"|"&amp;$C9</f>
        <v>VND-001|Security Posture|4</v>
      </c>
      <c r="M9" s="15" t="str">
        <f aca="false">IF('Vendor Inventory'!A9="","",'Vendor Inventory'!A9)</f>
        <v/>
      </c>
      <c r="N9" s="15" t="str">
        <f aca="false">IF($M9="","",'Vendor Inventory'!B9)</f>
        <v/>
      </c>
      <c r="O9" s="15" t="str">
        <f aca="false">IF($M9="","",'Vendor Inventory'!M9)</f>
        <v/>
      </c>
      <c r="P9" s="28"/>
      <c r="Q9" s="24" t="str">
        <f aca="false">IF($M9="","",COUNTIFS($A$6:$A$255,$M9,$E$6:$E$255,"")-IF($O9="Yes",0,COUNTIFS($A$6:$A$255,$M9,$B$6:$B$255,"AI Governance &amp; Model Risk",$E$6:$E$255,"")))</f>
        <v/>
      </c>
      <c r="R9" s="24" t="str">
        <f aca="false">IF($M9="","",SUMIFS($E$6:$E$255,$A$6:$A$255,$M9,$B$6:$B$255,"Security Posture"))</f>
        <v/>
      </c>
      <c r="S9" s="24" t="str">
        <f aca="false">IF($M9="","",SUMIFS($E$6:$E$255,$A$6:$A$255,$M9,$B$6:$B$255,"Data Handling &amp; Privacy"))</f>
        <v/>
      </c>
      <c r="T9" s="24" t="str">
        <f aca="false">IF($M9="","",SUMIFS($E$6:$E$255,$A$6:$A$255,$M9,$B$6:$B$255,"Compliance &amp; Certifications"))</f>
        <v/>
      </c>
      <c r="U9" s="24" t="str">
        <f aca="false">IF($M9="","",SUMIFS($E$6:$E$255,$A$6:$A$255,$M9,$B$6:$B$255,"AI Governance &amp; Model Risk"))</f>
        <v/>
      </c>
      <c r="V9" s="24" t="str">
        <f aca="false">IF($M9="","",SUMIFS($E$6:$E$255,$A$6:$A$255,$M9,$B$6:$B$255,"Operational Resilience"))</f>
        <v/>
      </c>
      <c r="W9" s="25" t="str">
        <f aca="false">IF($M9="","",IF($O9="Yes",0.2,0.25))</f>
        <v/>
      </c>
      <c r="X9" s="25" t="str">
        <f aca="false">IF($M9="","",IF($O9="Yes",0.2,0.25))</f>
        <v/>
      </c>
      <c r="Y9" s="25" t="str">
        <f aca="false">IF($M9="","",IF($O9="Yes",0.2,0.25))</f>
        <v/>
      </c>
      <c r="Z9" s="25" t="str">
        <f aca="false">IF($M9="","",IF($O9="Yes",0.2,0))</f>
        <v/>
      </c>
      <c r="AA9" s="25" t="str">
        <f aca="false">IF($M9="","",IF($O9="Yes",0.2,0.25))</f>
        <v/>
      </c>
      <c r="AB9" s="26" t="str">
        <f aca="false">IF($M9="","",($R9/10)*$W9*100)</f>
        <v/>
      </c>
      <c r="AC9" s="26" t="str">
        <f aca="false">IF($M9="","",($S9/10)*$X9*100)</f>
        <v/>
      </c>
      <c r="AD9" s="26" t="str">
        <f aca="false">IF($M9="","",($T9/10)*$Y9*100)</f>
        <v/>
      </c>
      <c r="AE9" s="26" t="str">
        <f aca="false">IF($M9="","",($U9/10)*$Z9*100)</f>
        <v/>
      </c>
      <c r="AF9" s="26" t="str">
        <f aca="false">IF($M9="","",($V9/10)*$AA9*100)</f>
        <v/>
      </c>
      <c r="AG9" s="26" t="str">
        <f aca="false">IF($M9="","",SUM($AB9:$AF9))</f>
        <v/>
      </c>
      <c r="AH9" s="24" t="str">
        <f aca="false">IF($M9="","",IF(COUNTIFS($A$6:$A$255,$M9,$F$6:$F$255,"Yes")&gt;0,"Yes","No"))</f>
        <v/>
      </c>
      <c r="AI9" s="15" t="str">
        <f aca="false">IF($M9="","",IFERROR(IF(AND('DPA &amp; Processing Compliance'!D9="Article 28 (Processor)",'DPA &amp; Processing Compliance'!E9="No"),"Yes","No"),"No"))</f>
        <v/>
      </c>
      <c r="AJ9" s="24" t="str">
        <f aca="false">IF($M9="","",IFERROR(IF(AND(ISNUMBER(INDEX($E$6:$E$255,MATCH($M9&amp;"|Compliance &amp; Certifications|2",$L$6:$L$255,0))),INDEX($E$6:$E$255,MATCH($M9&amp;"|Compliance &amp; Certifications|2",$L$6:$L$255,0))=0),"Yes","No"),"No"))</f>
        <v/>
      </c>
      <c r="AK9" s="24" t="str">
        <f aca="false">IF($M9="","",IFERROR(IF(AND($O9="Yes",ISNUMBER(INDEX($E$6:$E$255,MATCH($M9&amp;"|AI Governance &amp; Model Risk|1",$L$6:$L$255,0))),INDEX($E$6:$E$255,MATCH($M9&amp;"|AI Governance &amp; Model Risk|1",$L$6:$L$255,0))=0),"Yes","No"),"No"))</f>
        <v/>
      </c>
      <c r="AL9" s="15" t="str">
        <f aca="false">IF($M9="","",IFERROR(IF(AND(OR('Vendor Inventory'!I9="Sensitive",'Vendor Inventory'!I9="Special Category/Highly Sensitive"),ISNUMBER(INDEX($E$6:$E$255,MATCH($M9&amp;"|Security Posture|1",$L$6:$L$255,0))),INDEX($E$6:$E$255,MATCH($M9&amp;"|Security Posture|1",$L$6:$L$255,0))=0),"Yes","No"),"No"))</f>
        <v/>
      </c>
      <c r="AM9" s="15" t="str">
        <f aca="false">IF($M9="","",IFERROR(IF('DPA &amp; Processing Compliance'!U9="Needs Assessment","Yes","No"),"No"))</f>
        <v/>
      </c>
      <c r="AN9" s="24" t="str">
        <f aca="false">IF($M9="","",IF(OR($AI9="Yes",$AJ9="Yes",$AK9="Yes",$AL9="Yes",$AM9="Yes"),"Yes","No"))</f>
        <v/>
      </c>
      <c r="AO9" s="24" t="str">
        <f aca="false">IF($M9="","",IF($AG9&gt;=90,1,IF($AG9&gt;=70,2,IF($AG9&gt;=50,3,4))))</f>
        <v/>
      </c>
      <c r="AP9" s="24" t="str">
        <f aca="false">IF($M9="","",IF($AH9="Yes",3,1))</f>
        <v/>
      </c>
      <c r="AQ9" s="24" t="str">
        <f aca="false">IF($M9="","",IF($AN9="Yes",4,1))</f>
        <v/>
      </c>
      <c r="AR9" s="24" t="str">
        <f aca="false">IF($M9="","",MAX($AO9,$AP9,$AQ9))</f>
        <v/>
      </c>
      <c r="AS9" s="27" t="str">
        <f aca="false">IF($M9="","",IF($Q9&gt;0,"Assessment Incomplete",CHOOSE($AR9,"Tier 1 - Low Risk","Tier 2 - Moderate Risk","Tier 3 - High Risk","Tier 4 - Critical Risk")))</f>
        <v/>
      </c>
    </row>
    <row r="10" customFormat="false" ht="23.85" hidden="false" customHeight="false" outlineLevel="0" collapsed="false">
      <c r="A10" s="15" t="str">
        <f aca="false">IF('Vendor Inventory'!$A$6="","",'Vendor Inventory'!$A$6)</f>
        <v>VND-001</v>
      </c>
      <c r="B10" s="19" t="s">
        <v>123</v>
      </c>
      <c r="C10" s="19" t="n">
        <v>5</v>
      </c>
      <c r="D10" s="20" t="s">
        <v>139</v>
      </c>
      <c r="E10" s="21" t="n">
        <v>2</v>
      </c>
      <c r="F10" s="21" t="s">
        <v>68</v>
      </c>
      <c r="G10" s="21" t="s">
        <v>125</v>
      </c>
      <c r="H10" s="22" t="s">
        <v>126</v>
      </c>
      <c r="I10" s="21"/>
      <c r="J10" s="21" t="s">
        <v>140</v>
      </c>
      <c r="K10" s="23"/>
      <c r="L10" s="19" t="str">
        <f aca="false">$A10&amp;"|"&amp;$B10&amp;"|"&amp;$C10</f>
        <v>VND-001|Security Posture|5</v>
      </c>
      <c r="M10" s="15" t="str">
        <f aca="false">IF('Vendor Inventory'!A10="","",'Vendor Inventory'!A10)</f>
        <v/>
      </c>
      <c r="N10" s="15" t="str">
        <f aca="false">IF($M10="","",'Vendor Inventory'!B10)</f>
        <v/>
      </c>
      <c r="O10" s="15" t="str">
        <f aca="false">IF($M10="","",'Vendor Inventory'!M10)</f>
        <v/>
      </c>
      <c r="P10" s="28"/>
      <c r="Q10" s="24" t="str">
        <f aca="false">IF($M10="","",COUNTIFS($A$6:$A$255,$M10,$E$6:$E$255,"")-IF($O10="Yes",0,COUNTIFS($A$6:$A$255,$M10,$B$6:$B$255,"AI Governance &amp; Model Risk",$E$6:$E$255,"")))</f>
        <v/>
      </c>
      <c r="R10" s="24" t="str">
        <f aca="false">IF($M10="","",SUMIFS($E$6:$E$255,$A$6:$A$255,$M10,$B$6:$B$255,"Security Posture"))</f>
        <v/>
      </c>
      <c r="S10" s="24" t="str">
        <f aca="false">IF($M10="","",SUMIFS($E$6:$E$255,$A$6:$A$255,$M10,$B$6:$B$255,"Data Handling &amp; Privacy"))</f>
        <v/>
      </c>
      <c r="T10" s="24" t="str">
        <f aca="false">IF($M10="","",SUMIFS($E$6:$E$255,$A$6:$A$255,$M10,$B$6:$B$255,"Compliance &amp; Certifications"))</f>
        <v/>
      </c>
      <c r="U10" s="24" t="str">
        <f aca="false">IF($M10="","",SUMIFS($E$6:$E$255,$A$6:$A$255,$M10,$B$6:$B$255,"AI Governance &amp; Model Risk"))</f>
        <v/>
      </c>
      <c r="V10" s="24" t="str">
        <f aca="false">IF($M10="","",SUMIFS($E$6:$E$255,$A$6:$A$255,$M10,$B$6:$B$255,"Operational Resilience"))</f>
        <v/>
      </c>
      <c r="W10" s="25" t="str">
        <f aca="false">IF($M10="","",IF($O10="Yes",0.2,0.25))</f>
        <v/>
      </c>
      <c r="X10" s="25" t="str">
        <f aca="false">IF($M10="","",IF($O10="Yes",0.2,0.25))</f>
        <v/>
      </c>
      <c r="Y10" s="25" t="str">
        <f aca="false">IF($M10="","",IF($O10="Yes",0.2,0.25))</f>
        <v/>
      </c>
      <c r="Z10" s="25" t="str">
        <f aca="false">IF($M10="","",IF($O10="Yes",0.2,0))</f>
        <v/>
      </c>
      <c r="AA10" s="25" t="str">
        <f aca="false">IF($M10="","",IF($O10="Yes",0.2,0.25))</f>
        <v/>
      </c>
      <c r="AB10" s="26" t="str">
        <f aca="false">IF($M10="","",($R10/10)*$W10*100)</f>
        <v/>
      </c>
      <c r="AC10" s="26" t="str">
        <f aca="false">IF($M10="","",($S10/10)*$X10*100)</f>
        <v/>
      </c>
      <c r="AD10" s="26" t="str">
        <f aca="false">IF($M10="","",($T10/10)*$Y10*100)</f>
        <v/>
      </c>
      <c r="AE10" s="26" t="str">
        <f aca="false">IF($M10="","",($U10/10)*$Z10*100)</f>
        <v/>
      </c>
      <c r="AF10" s="26" t="str">
        <f aca="false">IF($M10="","",($V10/10)*$AA10*100)</f>
        <v/>
      </c>
      <c r="AG10" s="26" t="str">
        <f aca="false">IF($M10="","",SUM($AB10:$AF10))</f>
        <v/>
      </c>
      <c r="AH10" s="24" t="str">
        <f aca="false">IF($M10="","",IF(COUNTIFS($A$6:$A$255,$M10,$F$6:$F$255,"Yes")&gt;0,"Yes","No"))</f>
        <v/>
      </c>
      <c r="AI10" s="15" t="str">
        <f aca="false">IF($M10="","",IFERROR(IF(AND('DPA &amp; Processing Compliance'!D10="Article 28 (Processor)",'DPA &amp; Processing Compliance'!E10="No"),"Yes","No"),"No"))</f>
        <v/>
      </c>
      <c r="AJ10" s="24" t="str">
        <f aca="false">IF($M10="","",IFERROR(IF(AND(ISNUMBER(INDEX($E$6:$E$255,MATCH($M10&amp;"|Compliance &amp; Certifications|2",$L$6:$L$255,0))),INDEX($E$6:$E$255,MATCH($M10&amp;"|Compliance &amp; Certifications|2",$L$6:$L$255,0))=0),"Yes","No"),"No"))</f>
        <v/>
      </c>
      <c r="AK10" s="24" t="str">
        <f aca="false">IF($M10="","",IFERROR(IF(AND($O10="Yes",ISNUMBER(INDEX($E$6:$E$255,MATCH($M10&amp;"|AI Governance &amp; Model Risk|1",$L$6:$L$255,0))),INDEX($E$6:$E$255,MATCH($M10&amp;"|AI Governance &amp; Model Risk|1",$L$6:$L$255,0))=0),"Yes","No"),"No"))</f>
        <v/>
      </c>
      <c r="AL10" s="15" t="str">
        <f aca="false">IF($M10="","",IFERROR(IF(AND(OR('Vendor Inventory'!I10="Sensitive",'Vendor Inventory'!I10="Special Category/Highly Sensitive"),ISNUMBER(INDEX($E$6:$E$255,MATCH($M10&amp;"|Security Posture|1",$L$6:$L$255,0))),INDEX($E$6:$E$255,MATCH($M10&amp;"|Security Posture|1",$L$6:$L$255,0))=0),"Yes","No"),"No"))</f>
        <v/>
      </c>
      <c r="AM10" s="15" t="str">
        <f aca="false">IF($M10="","",IFERROR(IF('DPA &amp; Processing Compliance'!U10="Needs Assessment","Yes","No"),"No"))</f>
        <v/>
      </c>
      <c r="AN10" s="24" t="str">
        <f aca="false">IF($M10="","",IF(OR($AI10="Yes",$AJ10="Yes",$AK10="Yes",$AL10="Yes",$AM10="Yes"),"Yes","No"))</f>
        <v/>
      </c>
      <c r="AO10" s="24" t="str">
        <f aca="false">IF($M10="","",IF($AG10&gt;=90,1,IF($AG10&gt;=70,2,IF($AG10&gt;=50,3,4))))</f>
        <v/>
      </c>
      <c r="AP10" s="24" t="str">
        <f aca="false">IF($M10="","",IF($AH10="Yes",3,1))</f>
        <v/>
      </c>
      <c r="AQ10" s="24" t="str">
        <f aca="false">IF($M10="","",IF($AN10="Yes",4,1))</f>
        <v/>
      </c>
      <c r="AR10" s="24" t="str">
        <f aca="false">IF($M10="","",MAX($AO10,$AP10,$AQ10))</f>
        <v/>
      </c>
      <c r="AS10" s="27" t="str">
        <f aca="false">IF($M10="","",IF($Q10&gt;0,"Assessment Incomplete",CHOOSE($AR10,"Tier 1 - Low Risk","Tier 2 - Moderate Risk","Tier 3 - High Risk","Tier 4 - Critical Risk")))</f>
        <v/>
      </c>
    </row>
    <row r="11" customFormat="false" ht="23.85" hidden="false" customHeight="false" outlineLevel="0" collapsed="false">
      <c r="A11" s="15" t="str">
        <f aca="false">IF('Vendor Inventory'!$A$6="","",'Vendor Inventory'!$A$6)</f>
        <v>VND-001</v>
      </c>
      <c r="B11" s="19" t="s">
        <v>141</v>
      </c>
      <c r="C11" s="19" t="n">
        <v>1</v>
      </c>
      <c r="D11" s="20" t="s">
        <v>142</v>
      </c>
      <c r="E11" s="21" t="n">
        <v>1</v>
      </c>
      <c r="F11" s="21" t="s">
        <v>68</v>
      </c>
      <c r="G11" s="21" t="s">
        <v>137</v>
      </c>
      <c r="H11" s="22" t="s">
        <v>143</v>
      </c>
      <c r="I11" s="21"/>
      <c r="J11" s="21" t="s">
        <v>144</v>
      </c>
      <c r="K11" s="23"/>
      <c r="L11" s="19" t="str">
        <f aca="false">$A11&amp;"|"&amp;$B11&amp;"|"&amp;$C11</f>
        <v>VND-001|Data Handling &amp; Privacy|1</v>
      </c>
      <c r="M11" s="15" t="str">
        <f aca="false">IF('Vendor Inventory'!A11="","",'Vendor Inventory'!A11)</f>
        <v/>
      </c>
      <c r="N11" s="15" t="str">
        <f aca="false">IF($M11="","",'Vendor Inventory'!B11)</f>
        <v/>
      </c>
      <c r="O11" s="15" t="str">
        <f aca="false">IF($M11="","",'Vendor Inventory'!M11)</f>
        <v/>
      </c>
      <c r="P11" s="28"/>
      <c r="Q11" s="24" t="str">
        <f aca="false">IF($M11="","",COUNTIFS($A$6:$A$255,$M11,$E$6:$E$255,"")-IF($O11="Yes",0,COUNTIFS($A$6:$A$255,$M11,$B$6:$B$255,"AI Governance &amp; Model Risk",$E$6:$E$255,"")))</f>
        <v/>
      </c>
      <c r="R11" s="24" t="str">
        <f aca="false">IF($M11="","",SUMIFS($E$6:$E$255,$A$6:$A$255,$M11,$B$6:$B$255,"Security Posture"))</f>
        <v/>
      </c>
      <c r="S11" s="24" t="str">
        <f aca="false">IF($M11="","",SUMIFS($E$6:$E$255,$A$6:$A$255,$M11,$B$6:$B$255,"Data Handling &amp; Privacy"))</f>
        <v/>
      </c>
      <c r="T11" s="24" t="str">
        <f aca="false">IF($M11="","",SUMIFS($E$6:$E$255,$A$6:$A$255,$M11,$B$6:$B$255,"Compliance &amp; Certifications"))</f>
        <v/>
      </c>
      <c r="U11" s="24" t="str">
        <f aca="false">IF($M11="","",SUMIFS($E$6:$E$255,$A$6:$A$255,$M11,$B$6:$B$255,"AI Governance &amp; Model Risk"))</f>
        <v/>
      </c>
      <c r="V11" s="24" t="str">
        <f aca="false">IF($M11="","",SUMIFS($E$6:$E$255,$A$6:$A$255,$M11,$B$6:$B$255,"Operational Resilience"))</f>
        <v/>
      </c>
      <c r="W11" s="25" t="str">
        <f aca="false">IF($M11="","",IF($O11="Yes",0.2,0.25))</f>
        <v/>
      </c>
      <c r="X11" s="25" t="str">
        <f aca="false">IF($M11="","",IF($O11="Yes",0.2,0.25))</f>
        <v/>
      </c>
      <c r="Y11" s="25" t="str">
        <f aca="false">IF($M11="","",IF($O11="Yes",0.2,0.25))</f>
        <v/>
      </c>
      <c r="Z11" s="25" t="str">
        <f aca="false">IF($M11="","",IF($O11="Yes",0.2,0))</f>
        <v/>
      </c>
      <c r="AA11" s="25" t="str">
        <f aca="false">IF($M11="","",IF($O11="Yes",0.2,0.25))</f>
        <v/>
      </c>
      <c r="AB11" s="26" t="str">
        <f aca="false">IF($M11="","",($R11/10)*$W11*100)</f>
        <v/>
      </c>
      <c r="AC11" s="26" t="str">
        <f aca="false">IF($M11="","",($S11/10)*$X11*100)</f>
        <v/>
      </c>
      <c r="AD11" s="26" t="str">
        <f aca="false">IF($M11="","",($T11/10)*$Y11*100)</f>
        <v/>
      </c>
      <c r="AE11" s="26" t="str">
        <f aca="false">IF($M11="","",($U11/10)*$Z11*100)</f>
        <v/>
      </c>
      <c r="AF11" s="26" t="str">
        <f aca="false">IF($M11="","",($V11/10)*$AA11*100)</f>
        <v/>
      </c>
      <c r="AG11" s="26" t="str">
        <f aca="false">IF($M11="","",SUM($AB11:$AF11))</f>
        <v/>
      </c>
      <c r="AH11" s="24" t="str">
        <f aca="false">IF($M11="","",IF(COUNTIFS($A$6:$A$255,$M11,$F$6:$F$255,"Yes")&gt;0,"Yes","No"))</f>
        <v/>
      </c>
      <c r="AI11" s="15" t="str">
        <f aca="false">IF($M11="","",IFERROR(IF(AND('DPA &amp; Processing Compliance'!D11="Article 28 (Processor)",'DPA &amp; Processing Compliance'!E11="No"),"Yes","No"),"No"))</f>
        <v/>
      </c>
      <c r="AJ11" s="24" t="str">
        <f aca="false">IF($M11="","",IFERROR(IF(AND(ISNUMBER(INDEX($E$6:$E$255,MATCH($M11&amp;"|Compliance &amp; Certifications|2",$L$6:$L$255,0))),INDEX($E$6:$E$255,MATCH($M11&amp;"|Compliance &amp; Certifications|2",$L$6:$L$255,0))=0),"Yes","No"),"No"))</f>
        <v/>
      </c>
      <c r="AK11" s="24" t="str">
        <f aca="false">IF($M11="","",IFERROR(IF(AND($O11="Yes",ISNUMBER(INDEX($E$6:$E$255,MATCH($M11&amp;"|AI Governance &amp; Model Risk|1",$L$6:$L$255,0))),INDEX($E$6:$E$255,MATCH($M11&amp;"|AI Governance &amp; Model Risk|1",$L$6:$L$255,0))=0),"Yes","No"),"No"))</f>
        <v/>
      </c>
      <c r="AL11" s="15" t="str">
        <f aca="false">IF($M11="","",IFERROR(IF(AND(OR('Vendor Inventory'!I11="Sensitive",'Vendor Inventory'!I11="Special Category/Highly Sensitive"),ISNUMBER(INDEX($E$6:$E$255,MATCH($M11&amp;"|Security Posture|1",$L$6:$L$255,0))),INDEX($E$6:$E$255,MATCH($M11&amp;"|Security Posture|1",$L$6:$L$255,0))=0),"Yes","No"),"No"))</f>
        <v/>
      </c>
      <c r="AM11" s="15" t="str">
        <f aca="false">IF($M11="","",IFERROR(IF('DPA &amp; Processing Compliance'!U11="Needs Assessment","Yes","No"),"No"))</f>
        <v/>
      </c>
      <c r="AN11" s="24" t="str">
        <f aca="false">IF($M11="","",IF(OR($AI11="Yes",$AJ11="Yes",$AK11="Yes",$AL11="Yes",$AM11="Yes"),"Yes","No"))</f>
        <v/>
      </c>
      <c r="AO11" s="24" t="str">
        <f aca="false">IF($M11="","",IF($AG11&gt;=90,1,IF($AG11&gt;=70,2,IF($AG11&gt;=50,3,4))))</f>
        <v/>
      </c>
      <c r="AP11" s="24" t="str">
        <f aca="false">IF($M11="","",IF($AH11="Yes",3,1))</f>
        <v/>
      </c>
      <c r="AQ11" s="24" t="str">
        <f aca="false">IF($M11="","",IF($AN11="Yes",4,1))</f>
        <v/>
      </c>
      <c r="AR11" s="24" t="str">
        <f aca="false">IF($M11="","",MAX($AO11,$AP11,$AQ11))</f>
        <v/>
      </c>
      <c r="AS11" s="27" t="str">
        <f aca="false">IF($M11="","",IF($Q11&gt;0,"Assessment Incomplete",CHOOSE($AR11,"Tier 1 - Low Risk","Tier 2 - Moderate Risk","Tier 3 - High Risk","Tier 4 - Critical Risk")))</f>
        <v/>
      </c>
    </row>
    <row r="12" customFormat="false" ht="15" hidden="false" customHeight="false" outlineLevel="0" collapsed="false">
      <c r="A12" s="15" t="str">
        <f aca="false">IF('Vendor Inventory'!$A$6="","",'Vendor Inventory'!$A$6)</f>
        <v>VND-001</v>
      </c>
      <c r="B12" s="19" t="s">
        <v>141</v>
      </c>
      <c r="C12" s="19" t="n">
        <v>2</v>
      </c>
      <c r="D12" s="20" t="s">
        <v>145</v>
      </c>
      <c r="E12" s="21" t="n">
        <v>2</v>
      </c>
      <c r="F12" s="21" t="s">
        <v>68</v>
      </c>
      <c r="G12" s="21" t="s">
        <v>146</v>
      </c>
      <c r="H12" s="22" t="s">
        <v>143</v>
      </c>
      <c r="I12" s="21"/>
      <c r="J12" s="21" t="s">
        <v>147</v>
      </c>
      <c r="K12" s="23"/>
      <c r="L12" s="19" t="str">
        <f aca="false">$A12&amp;"|"&amp;$B12&amp;"|"&amp;$C12</f>
        <v>VND-001|Data Handling &amp; Privacy|2</v>
      </c>
      <c r="M12" s="15" t="str">
        <f aca="false">IF('Vendor Inventory'!A12="","",'Vendor Inventory'!A12)</f>
        <v/>
      </c>
      <c r="N12" s="15" t="str">
        <f aca="false">IF($M12="","",'Vendor Inventory'!B12)</f>
        <v/>
      </c>
      <c r="O12" s="15" t="str">
        <f aca="false">IF($M12="","",'Vendor Inventory'!M12)</f>
        <v/>
      </c>
      <c r="P12" s="28"/>
      <c r="Q12" s="24" t="str">
        <f aca="false">IF($M12="","",COUNTIFS($A$6:$A$255,$M12,$E$6:$E$255,"")-IF($O12="Yes",0,COUNTIFS($A$6:$A$255,$M12,$B$6:$B$255,"AI Governance &amp; Model Risk",$E$6:$E$255,"")))</f>
        <v/>
      </c>
      <c r="R12" s="24" t="str">
        <f aca="false">IF($M12="","",SUMIFS($E$6:$E$255,$A$6:$A$255,$M12,$B$6:$B$255,"Security Posture"))</f>
        <v/>
      </c>
      <c r="S12" s="24" t="str">
        <f aca="false">IF($M12="","",SUMIFS($E$6:$E$255,$A$6:$A$255,$M12,$B$6:$B$255,"Data Handling &amp; Privacy"))</f>
        <v/>
      </c>
      <c r="T12" s="24" t="str">
        <f aca="false">IF($M12="","",SUMIFS($E$6:$E$255,$A$6:$A$255,$M12,$B$6:$B$255,"Compliance &amp; Certifications"))</f>
        <v/>
      </c>
      <c r="U12" s="24" t="str">
        <f aca="false">IF($M12="","",SUMIFS($E$6:$E$255,$A$6:$A$255,$M12,$B$6:$B$255,"AI Governance &amp; Model Risk"))</f>
        <v/>
      </c>
      <c r="V12" s="24" t="str">
        <f aca="false">IF($M12="","",SUMIFS($E$6:$E$255,$A$6:$A$255,$M12,$B$6:$B$255,"Operational Resilience"))</f>
        <v/>
      </c>
      <c r="W12" s="25" t="str">
        <f aca="false">IF($M12="","",IF($O12="Yes",0.2,0.25))</f>
        <v/>
      </c>
      <c r="X12" s="25" t="str">
        <f aca="false">IF($M12="","",IF($O12="Yes",0.2,0.25))</f>
        <v/>
      </c>
      <c r="Y12" s="25" t="str">
        <f aca="false">IF($M12="","",IF($O12="Yes",0.2,0.25))</f>
        <v/>
      </c>
      <c r="Z12" s="25" t="str">
        <f aca="false">IF($M12="","",IF($O12="Yes",0.2,0))</f>
        <v/>
      </c>
      <c r="AA12" s="25" t="str">
        <f aca="false">IF($M12="","",IF($O12="Yes",0.2,0.25))</f>
        <v/>
      </c>
      <c r="AB12" s="26" t="str">
        <f aca="false">IF($M12="","",($R12/10)*$W12*100)</f>
        <v/>
      </c>
      <c r="AC12" s="26" t="str">
        <f aca="false">IF($M12="","",($S12/10)*$X12*100)</f>
        <v/>
      </c>
      <c r="AD12" s="26" t="str">
        <f aca="false">IF($M12="","",($T12/10)*$Y12*100)</f>
        <v/>
      </c>
      <c r="AE12" s="26" t="str">
        <f aca="false">IF($M12="","",($U12/10)*$Z12*100)</f>
        <v/>
      </c>
      <c r="AF12" s="26" t="str">
        <f aca="false">IF($M12="","",($V12/10)*$AA12*100)</f>
        <v/>
      </c>
      <c r="AG12" s="26" t="str">
        <f aca="false">IF($M12="","",SUM($AB12:$AF12))</f>
        <v/>
      </c>
      <c r="AH12" s="24" t="str">
        <f aca="false">IF($M12="","",IF(COUNTIFS($A$6:$A$255,$M12,$F$6:$F$255,"Yes")&gt;0,"Yes","No"))</f>
        <v/>
      </c>
      <c r="AI12" s="15" t="str">
        <f aca="false">IF($M12="","",IFERROR(IF(AND('DPA &amp; Processing Compliance'!D12="Article 28 (Processor)",'DPA &amp; Processing Compliance'!E12="No"),"Yes","No"),"No"))</f>
        <v/>
      </c>
      <c r="AJ12" s="24" t="str">
        <f aca="false">IF($M12="","",IFERROR(IF(AND(ISNUMBER(INDEX($E$6:$E$255,MATCH($M12&amp;"|Compliance &amp; Certifications|2",$L$6:$L$255,0))),INDEX($E$6:$E$255,MATCH($M12&amp;"|Compliance &amp; Certifications|2",$L$6:$L$255,0))=0),"Yes","No"),"No"))</f>
        <v/>
      </c>
      <c r="AK12" s="24" t="str">
        <f aca="false">IF($M12="","",IFERROR(IF(AND($O12="Yes",ISNUMBER(INDEX($E$6:$E$255,MATCH($M12&amp;"|AI Governance &amp; Model Risk|1",$L$6:$L$255,0))),INDEX($E$6:$E$255,MATCH($M12&amp;"|AI Governance &amp; Model Risk|1",$L$6:$L$255,0))=0),"Yes","No"),"No"))</f>
        <v/>
      </c>
      <c r="AL12" s="15" t="str">
        <f aca="false">IF($M12="","",IFERROR(IF(AND(OR('Vendor Inventory'!I12="Sensitive",'Vendor Inventory'!I12="Special Category/Highly Sensitive"),ISNUMBER(INDEX($E$6:$E$255,MATCH($M12&amp;"|Security Posture|1",$L$6:$L$255,0))),INDEX($E$6:$E$255,MATCH($M12&amp;"|Security Posture|1",$L$6:$L$255,0))=0),"Yes","No"),"No"))</f>
        <v/>
      </c>
      <c r="AM12" s="15" t="str">
        <f aca="false">IF($M12="","",IFERROR(IF('DPA &amp; Processing Compliance'!U12="Needs Assessment","Yes","No"),"No"))</f>
        <v/>
      </c>
      <c r="AN12" s="24" t="str">
        <f aca="false">IF($M12="","",IF(OR($AI12="Yes",$AJ12="Yes",$AK12="Yes",$AL12="Yes",$AM12="Yes"),"Yes","No"))</f>
        <v/>
      </c>
      <c r="AO12" s="24" t="str">
        <f aca="false">IF($M12="","",IF($AG12&gt;=90,1,IF($AG12&gt;=70,2,IF($AG12&gt;=50,3,4))))</f>
        <v/>
      </c>
      <c r="AP12" s="24" t="str">
        <f aca="false">IF($M12="","",IF($AH12="Yes",3,1))</f>
        <v/>
      </c>
      <c r="AQ12" s="24" t="str">
        <f aca="false">IF($M12="","",IF($AN12="Yes",4,1))</f>
        <v/>
      </c>
      <c r="AR12" s="24" t="str">
        <f aca="false">IF($M12="","",MAX($AO12,$AP12,$AQ12))</f>
        <v/>
      </c>
      <c r="AS12" s="27" t="str">
        <f aca="false">IF($M12="","",IF($Q12&gt;0,"Assessment Incomplete",CHOOSE($AR12,"Tier 1 - Low Risk","Tier 2 - Moderate Risk","Tier 3 - High Risk","Tier 4 - Critical Risk")))</f>
        <v/>
      </c>
    </row>
    <row r="13" customFormat="false" ht="23.85" hidden="false" customHeight="false" outlineLevel="0" collapsed="false">
      <c r="A13" s="15" t="str">
        <f aca="false">IF('Vendor Inventory'!$A$6="","",'Vendor Inventory'!$A$6)</f>
        <v>VND-001</v>
      </c>
      <c r="B13" s="19" t="s">
        <v>141</v>
      </c>
      <c r="C13" s="19" t="n">
        <v>3</v>
      </c>
      <c r="D13" s="20" t="s">
        <v>148</v>
      </c>
      <c r="E13" s="21" t="n">
        <v>2</v>
      </c>
      <c r="F13" s="21" t="s">
        <v>68</v>
      </c>
      <c r="G13" s="21" t="s">
        <v>149</v>
      </c>
      <c r="H13" s="22" t="s">
        <v>143</v>
      </c>
      <c r="I13" s="21"/>
      <c r="J13" s="21" t="s">
        <v>150</v>
      </c>
      <c r="K13" s="23"/>
      <c r="L13" s="19" t="str">
        <f aca="false">$A13&amp;"|"&amp;$B13&amp;"|"&amp;$C13</f>
        <v>VND-001|Data Handling &amp; Privacy|3</v>
      </c>
      <c r="M13" s="15" t="str">
        <f aca="false">IF('Vendor Inventory'!A13="","",'Vendor Inventory'!A13)</f>
        <v/>
      </c>
      <c r="N13" s="15" t="str">
        <f aca="false">IF($M13="","",'Vendor Inventory'!B13)</f>
        <v/>
      </c>
      <c r="O13" s="15" t="str">
        <f aca="false">IF($M13="","",'Vendor Inventory'!M13)</f>
        <v/>
      </c>
      <c r="P13" s="28"/>
      <c r="Q13" s="24" t="str">
        <f aca="false">IF($M13="","",COUNTIFS($A$6:$A$255,$M13,$E$6:$E$255,"")-IF($O13="Yes",0,COUNTIFS($A$6:$A$255,$M13,$B$6:$B$255,"AI Governance &amp; Model Risk",$E$6:$E$255,"")))</f>
        <v/>
      </c>
      <c r="R13" s="24" t="str">
        <f aca="false">IF($M13="","",SUMIFS($E$6:$E$255,$A$6:$A$255,$M13,$B$6:$B$255,"Security Posture"))</f>
        <v/>
      </c>
      <c r="S13" s="24" t="str">
        <f aca="false">IF($M13="","",SUMIFS($E$6:$E$255,$A$6:$A$255,$M13,$B$6:$B$255,"Data Handling &amp; Privacy"))</f>
        <v/>
      </c>
      <c r="T13" s="24" t="str">
        <f aca="false">IF($M13="","",SUMIFS($E$6:$E$255,$A$6:$A$255,$M13,$B$6:$B$255,"Compliance &amp; Certifications"))</f>
        <v/>
      </c>
      <c r="U13" s="24" t="str">
        <f aca="false">IF($M13="","",SUMIFS($E$6:$E$255,$A$6:$A$255,$M13,$B$6:$B$255,"AI Governance &amp; Model Risk"))</f>
        <v/>
      </c>
      <c r="V13" s="24" t="str">
        <f aca="false">IF($M13="","",SUMIFS($E$6:$E$255,$A$6:$A$255,$M13,$B$6:$B$255,"Operational Resilience"))</f>
        <v/>
      </c>
      <c r="W13" s="25" t="str">
        <f aca="false">IF($M13="","",IF($O13="Yes",0.2,0.25))</f>
        <v/>
      </c>
      <c r="X13" s="25" t="str">
        <f aca="false">IF($M13="","",IF($O13="Yes",0.2,0.25))</f>
        <v/>
      </c>
      <c r="Y13" s="25" t="str">
        <f aca="false">IF($M13="","",IF($O13="Yes",0.2,0.25))</f>
        <v/>
      </c>
      <c r="Z13" s="25" t="str">
        <f aca="false">IF($M13="","",IF($O13="Yes",0.2,0))</f>
        <v/>
      </c>
      <c r="AA13" s="25" t="str">
        <f aca="false">IF($M13="","",IF($O13="Yes",0.2,0.25))</f>
        <v/>
      </c>
      <c r="AB13" s="26" t="str">
        <f aca="false">IF($M13="","",($R13/10)*$W13*100)</f>
        <v/>
      </c>
      <c r="AC13" s="26" t="str">
        <f aca="false">IF($M13="","",($S13/10)*$X13*100)</f>
        <v/>
      </c>
      <c r="AD13" s="26" t="str">
        <f aca="false">IF($M13="","",($T13/10)*$Y13*100)</f>
        <v/>
      </c>
      <c r="AE13" s="26" t="str">
        <f aca="false">IF($M13="","",($U13/10)*$Z13*100)</f>
        <v/>
      </c>
      <c r="AF13" s="26" t="str">
        <f aca="false">IF($M13="","",($V13/10)*$AA13*100)</f>
        <v/>
      </c>
      <c r="AG13" s="26" t="str">
        <f aca="false">IF($M13="","",SUM($AB13:$AF13))</f>
        <v/>
      </c>
      <c r="AH13" s="24" t="str">
        <f aca="false">IF($M13="","",IF(COUNTIFS($A$6:$A$255,$M13,$F$6:$F$255,"Yes")&gt;0,"Yes","No"))</f>
        <v/>
      </c>
      <c r="AI13" s="15" t="str">
        <f aca="false">IF($M13="","",IFERROR(IF(AND('DPA &amp; Processing Compliance'!D13="Article 28 (Processor)",'DPA &amp; Processing Compliance'!E13="No"),"Yes","No"),"No"))</f>
        <v/>
      </c>
      <c r="AJ13" s="24" t="str">
        <f aca="false">IF($M13="","",IFERROR(IF(AND(ISNUMBER(INDEX($E$6:$E$255,MATCH($M13&amp;"|Compliance &amp; Certifications|2",$L$6:$L$255,0))),INDEX($E$6:$E$255,MATCH($M13&amp;"|Compliance &amp; Certifications|2",$L$6:$L$255,0))=0),"Yes","No"),"No"))</f>
        <v/>
      </c>
      <c r="AK13" s="24" t="str">
        <f aca="false">IF($M13="","",IFERROR(IF(AND($O13="Yes",ISNUMBER(INDEX($E$6:$E$255,MATCH($M13&amp;"|AI Governance &amp; Model Risk|1",$L$6:$L$255,0))),INDEX($E$6:$E$255,MATCH($M13&amp;"|AI Governance &amp; Model Risk|1",$L$6:$L$255,0))=0),"Yes","No"),"No"))</f>
        <v/>
      </c>
      <c r="AL13" s="15" t="str">
        <f aca="false">IF($M13="","",IFERROR(IF(AND(OR('Vendor Inventory'!I13="Sensitive",'Vendor Inventory'!I13="Special Category/Highly Sensitive"),ISNUMBER(INDEX($E$6:$E$255,MATCH($M13&amp;"|Security Posture|1",$L$6:$L$255,0))),INDEX($E$6:$E$255,MATCH($M13&amp;"|Security Posture|1",$L$6:$L$255,0))=0),"Yes","No"),"No"))</f>
        <v/>
      </c>
      <c r="AM13" s="15" t="str">
        <f aca="false">IF($M13="","",IFERROR(IF('DPA &amp; Processing Compliance'!U13="Needs Assessment","Yes","No"),"No"))</f>
        <v/>
      </c>
      <c r="AN13" s="24" t="str">
        <f aca="false">IF($M13="","",IF(OR($AI13="Yes",$AJ13="Yes",$AK13="Yes",$AL13="Yes",$AM13="Yes"),"Yes","No"))</f>
        <v/>
      </c>
      <c r="AO13" s="24" t="str">
        <f aca="false">IF($M13="","",IF($AG13&gt;=90,1,IF($AG13&gt;=70,2,IF($AG13&gt;=50,3,4))))</f>
        <v/>
      </c>
      <c r="AP13" s="24" t="str">
        <f aca="false">IF($M13="","",IF($AH13="Yes",3,1))</f>
        <v/>
      </c>
      <c r="AQ13" s="24" t="str">
        <f aca="false">IF($M13="","",IF($AN13="Yes",4,1))</f>
        <v/>
      </c>
      <c r="AR13" s="24" t="str">
        <f aca="false">IF($M13="","",MAX($AO13,$AP13,$AQ13))</f>
        <v/>
      </c>
      <c r="AS13" s="27" t="str">
        <f aca="false">IF($M13="","",IF($Q13&gt;0,"Assessment Incomplete",CHOOSE($AR13,"Tier 1 - Low Risk","Tier 2 - Moderate Risk","Tier 3 - High Risk","Tier 4 - Critical Risk")))</f>
        <v/>
      </c>
    </row>
    <row r="14" customFormat="false" ht="23.85" hidden="false" customHeight="false" outlineLevel="0" collapsed="false">
      <c r="A14" s="15" t="str">
        <f aca="false">IF('Vendor Inventory'!$A$6="","",'Vendor Inventory'!$A$6)</f>
        <v>VND-001</v>
      </c>
      <c r="B14" s="19" t="s">
        <v>141</v>
      </c>
      <c r="C14" s="19" t="n">
        <v>4</v>
      </c>
      <c r="D14" s="20" t="s">
        <v>151</v>
      </c>
      <c r="E14" s="21" t="n">
        <v>2</v>
      </c>
      <c r="F14" s="21" t="s">
        <v>68</v>
      </c>
      <c r="G14" s="21" t="s">
        <v>146</v>
      </c>
      <c r="H14" s="22" t="s">
        <v>143</v>
      </c>
      <c r="I14" s="21"/>
      <c r="J14" s="21"/>
      <c r="K14" s="23"/>
      <c r="L14" s="19" t="str">
        <f aca="false">$A14&amp;"|"&amp;$B14&amp;"|"&amp;$C14</f>
        <v>VND-001|Data Handling &amp; Privacy|4</v>
      </c>
      <c r="M14" s="15" t="str">
        <f aca="false">IF('Vendor Inventory'!A14="","",'Vendor Inventory'!A14)</f>
        <v/>
      </c>
      <c r="N14" s="15" t="str">
        <f aca="false">IF($M14="","",'Vendor Inventory'!B14)</f>
        <v/>
      </c>
      <c r="O14" s="15" t="str">
        <f aca="false">IF($M14="","",'Vendor Inventory'!M14)</f>
        <v/>
      </c>
      <c r="P14" s="28"/>
      <c r="Q14" s="24" t="str">
        <f aca="false">IF($M14="","",COUNTIFS($A$6:$A$255,$M14,$E$6:$E$255,"")-IF($O14="Yes",0,COUNTIFS($A$6:$A$255,$M14,$B$6:$B$255,"AI Governance &amp; Model Risk",$E$6:$E$255,"")))</f>
        <v/>
      </c>
      <c r="R14" s="24" t="str">
        <f aca="false">IF($M14="","",SUMIFS($E$6:$E$255,$A$6:$A$255,$M14,$B$6:$B$255,"Security Posture"))</f>
        <v/>
      </c>
      <c r="S14" s="24" t="str">
        <f aca="false">IF($M14="","",SUMIFS($E$6:$E$255,$A$6:$A$255,$M14,$B$6:$B$255,"Data Handling &amp; Privacy"))</f>
        <v/>
      </c>
      <c r="T14" s="24" t="str">
        <f aca="false">IF($M14="","",SUMIFS($E$6:$E$255,$A$6:$A$255,$M14,$B$6:$B$255,"Compliance &amp; Certifications"))</f>
        <v/>
      </c>
      <c r="U14" s="24" t="str">
        <f aca="false">IF($M14="","",SUMIFS($E$6:$E$255,$A$6:$A$255,$M14,$B$6:$B$255,"AI Governance &amp; Model Risk"))</f>
        <v/>
      </c>
      <c r="V14" s="24" t="str">
        <f aca="false">IF($M14="","",SUMIFS($E$6:$E$255,$A$6:$A$255,$M14,$B$6:$B$255,"Operational Resilience"))</f>
        <v/>
      </c>
      <c r="W14" s="25" t="str">
        <f aca="false">IF($M14="","",IF($O14="Yes",0.2,0.25))</f>
        <v/>
      </c>
      <c r="X14" s="25" t="str">
        <f aca="false">IF($M14="","",IF($O14="Yes",0.2,0.25))</f>
        <v/>
      </c>
      <c r="Y14" s="25" t="str">
        <f aca="false">IF($M14="","",IF($O14="Yes",0.2,0.25))</f>
        <v/>
      </c>
      <c r="Z14" s="25" t="str">
        <f aca="false">IF($M14="","",IF($O14="Yes",0.2,0))</f>
        <v/>
      </c>
      <c r="AA14" s="25" t="str">
        <f aca="false">IF($M14="","",IF($O14="Yes",0.2,0.25))</f>
        <v/>
      </c>
      <c r="AB14" s="26" t="str">
        <f aca="false">IF($M14="","",($R14/10)*$W14*100)</f>
        <v/>
      </c>
      <c r="AC14" s="26" t="str">
        <f aca="false">IF($M14="","",($S14/10)*$X14*100)</f>
        <v/>
      </c>
      <c r="AD14" s="26" t="str">
        <f aca="false">IF($M14="","",($T14/10)*$Y14*100)</f>
        <v/>
      </c>
      <c r="AE14" s="26" t="str">
        <f aca="false">IF($M14="","",($U14/10)*$Z14*100)</f>
        <v/>
      </c>
      <c r="AF14" s="26" t="str">
        <f aca="false">IF($M14="","",($V14/10)*$AA14*100)</f>
        <v/>
      </c>
      <c r="AG14" s="26" t="str">
        <f aca="false">IF($M14="","",SUM($AB14:$AF14))</f>
        <v/>
      </c>
      <c r="AH14" s="24" t="str">
        <f aca="false">IF($M14="","",IF(COUNTIFS($A$6:$A$255,$M14,$F$6:$F$255,"Yes")&gt;0,"Yes","No"))</f>
        <v/>
      </c>
      <c r="AI14" s="15" t="str">
        <f aca="false">IF($M14="","",IFERROR(IF(AND('DPA &amp; Processing Compliance'!D14="Article 28 (Processor)",'DPA &amp; Processing Compliance'!E14="No"),"Yes","No"),"No"))</f>
        <v/>
      </c>
      <c r="AJ14" s="24" t="str">
        <f aca="false">IF($M14="","",IFERROR(IF(AND(ISNUMBER(INDEX($E$6:$E$255,MATCH($M14&amp;"|Compliance &amp; Certifications|2",$L$6:$L$255,0))),INDEX($E$6:$E$255,MATCH($M14&amp;"|Compliance &amp; Certifications|2",$L$6:$L$255,0))=0),"Yes","No"),"No"))</f>
        <v/>
      </c>
      <c r="AK14" s="24" t="str">
        <f aca="false">IF($M14="","",IFERROR(IF(AND($O14="Yes",ISNUMBER(INDEX($E$6:$E$255,MATCH($M14&amp;"|AI Governance &amp; Model Risk|1",$L$6:$L$255,0))),INDEX($E$6:$E$255,MATCH($M14&amp;"|AI Governance &amp; Model Risk|1",$L$6:$L$255,0))=0),"Yes","No"),"No"))</f>
        <v/>
      </c>
      <c r="AL14" s="15" t="str">
        <f aca="false">IF($M14="","",IFERROR(IF(AND(OR('Vendor Inventory'!I14="Sensitive",'Vendor Inventory'!I14="Special Category/Highly Sensitive"),ISNUMBER(INDEX($E$6:$E$255,MATCH($M14&amp;"|Security Posture|1",$L$6:$L$255,0))),INDEX($E$6:$E$255,MATCH($M14&amp;"|Security Posture|1",$L$6:$L$255,0))=0),"Yes","No"),"No"))</f>
        <v/>
      </c>
      <c r="AM14" s="15" t="str">
        <f aca="false">IF($M14="","",IFERROR(IF('DPA &amp; Processing Compliance'!U14="Needs Assessment","Yes","No"),"No"))</f>
        <v/>
      </c>
      <c r="AN14" s="24" t="str">
        <f aca="false">IF($M14="","",IF(OR($AI14="Yes",$AJ14="Yes",$AK14="Yes",$AL14="Yes",$AM14="Yes"),"Yes","No"))</f>
        <v/>
      </c>
      <c r="AO14" s="24" t="str">
        <f aca="false">IF($M14="","",IF($AG14&gt;=90,1,IF($AG14&gt;=70,2,IF($AG14&gt;=50,3,4))))</f>
        <v/>
      </c>
      <c r="AP14" s="24" t="str">
        <f aca="false">IF($M14="","",IF($AH14="Yes",3,1))</f>
        <v/>
      </c>
      <c r="AQ14" s="24" t="str">
        <f aca="false">IF($M14="","",IF($AN14="Yes",4,1))</f>
        <v/>
      </c>
      <c r="AR14" s="24" t="str">
        <f aca="false">IF($M14="","",MAX($AO14,$AP14,$AQ14))</f>
        <v/>
      </c>
      <c r="AS14" s="27" t="str">
        <f aca="false">IF($M14="","",IF($Q14&gt;0,"Assessment Incomplete",CHOOSE($AR14,"Tier 1 - Low Risk","Tier 2 - Moderate Risk","Tier 3 - High Risk","Tier 4 - Critical Risk")))</f>
        <v/>
      </c>
    </row>
    <row r="15" customFormat="false" ht="35.05" hidden="false" customHeight="false" outlineLevel="0" collapsed="false">
      <c r="A15" s="15" t="str">
        <f aca="false">IF('Vendor Inventory'!$A$6="","",'Vendor Inventory'!$A$6)</f>
        <v>VND-001</v>
      </c>
      <c r="B15" s="19" t="s">
        <v>141</v>
      </c>
      <c r="C15" s="19" t="n">
        <v>5</v>
      </c>
      <c r="D15" s="20" t="s">
        <v>152</v>
      </c>
      <c r="E15" s="21" t="n">
        <v>2</v>
      </c>
      <c r="F15" s="21" t="s">
        <v>68</v>
      </c>
      <c r="G15" s="21" t="s">
        <v>153</v>
      </c>
      <c r="H15" s="22" t="s">
        <v>143</v>
      </c>
      <c r="I15" s="21"/>
      <c r="J15" s="21" t="s">
        <v>154</v>
      </c>
      <c r="K15" s="23"/>
      <c r="L15" s="19" t="str">
        <f aca="false">$A15&amp;"|"&amp;$B15&amp;"|"&amp;$C15</f>
        <v>VND-001|Data Handling &amp; Privacy|5</v>
      </c>
      <c r="M15" s="15" t="str">
        <f aca="false">IF('Vendor Inventory'!A15="","",'Vendor Inventory'!A15)</f>
        <v/>
      </c>
      <c r="N15" s="15" t="str">
        <f aca="false">IF($M15="","",'Vendor Inventory'!B15)</f>
        <v/>
      </c>
      <c r="O15" s="15" t="str">
        <f aca="false">IF($M15="","",'Vendor Inventory'!M15)</f>
        <v/>
      </c>
      <c r="P15" s="28"/>
      <c r="Q15" s="24" t="str">
        <f aca="false">IF($M15="","",COUNTIFS($A$6:$A$255,$M15,$E$6:$E$255,"")-IF($O15="Yes",0,COUNTIFS($A$6:$A$255,$M15,$B$6:$B$255,"AI Governance &amp; Model Risk",$E$6:$E$255,"")))</f>
        <v/>
      </c>
      <c r="R15" s="24" t="str">
        <f aca="false">IF($M15="","",SUMIFS($E$6:$E$255,$A$6:$A$255,$M15,$B$6:$B$255,"Security Posture"))</f>
        <v/>
      </c>
      <c r="S15" s="24" t="str">
        <f aca="false">IF($M15="","",SUMIFS($E$6:$E$255,$A$6:$A$255,$M15,$B$6:$B$255,"Data Handling &amp; Privacy"))</f>
        <v/>
      </c>
      <c r="T15" s="24" t="str">
        <f aca="false">IF($M15="","",SUMIFS($E$6:$E$255,$A$6:$A$255,$M15,$B$6:$B$255,"Compliance &amp; Certifications"))</f>
        <v/>
      </c>
      <c r="U15" s="24" t="str">
        <f aca="false">IF($M15="","",SUMIFS($E$6:$E$255,$A$6:$A$255,$M15,$B$6:$B$255,"AI Governance &amp; Model Risk"))</f>
        <v/>
      </c>
      <c r="V15" s="24" t="str">
        <f aca="false">IF($M15="","",SUMIFS($E$6:$E$255,$A$6:$A$255,$M15,$B$6:$B$255,"Operational Resilience"))</f>
        <v/>
      </c>
      <c r="W15" s="25" t="str">
        <f aca="false">IF($M15="","",IF($O15="Yes",0.2,0.25))</f>
        <v/>
      </c>
      <c r="X15" s="25" t="str">
        <f aca="false">IF($M15="","",IF($O15="Yes",0.2,0.25))</f>
        <v/>
      </c>
      <c r="Y15" s="25" t="str">
        <f aca="false">IF($M15="","",IF($O15="Yes",0.2,0.25))</f>
        <v/>
      </c>
      <c r="Z15" s="25" t="str">
        <f aca="false">IF($M15="","",IF($O15="Yes",0.2,0))</f>
        <v/>
      </c>
      <c r="AA15" s="25" t="str">
        <f aca="false">IF($M15="","",IF($O15="Yes",0.2,0.25))</f>
        <v/>
      </c>
      <c r="AB15" s="26" t="str">
        <f aca="false">IF($M15="","",($R15/10)*$W15*100)</f>
        <v/>
      </c>
      <c r="AC15" s="26" t="str">
        <f aca="false">IF($M15="","",($S15/10)*$X15*100)</f>
        <v/>
      </c>
      <c r="AD15" s="26" t="str">
        <f aca="false">IF($M15="","",($T15/10)*$Y15*100)</f>
        <v/>
      </c>
      <c r="AE15" s="26" t="str">
        <f aca="false">IF($M15="","",($U15/10)*$Z15*100)</f>
        <v/>
      </c>
      <c r="AF15" s="26" t="str">
        <f aca="false">IF($M15="","",($V15/10)*$AA15*100)</f>
        <v/>
      </c>
      <c r="AG15" s="26" t="str">
        <f aca="false">IF($M15="","",SUM($AB15:$AF15))</f>
        <v/>
      </c>
      <c r="AH15" s="24" t="str">
        <f aca="false">IF($M15="","",IF(COUNTIFS($A$6:$A$255,$M15,$F$6:$F$255,"Yes")&gt;0,"Yes","No"))</f>
        <v/>
      </c>
      <c r="AI15" s="15" t="str">
        <f aca="false">IF($M15="","",IFERROR(IF(AND('DPA &amp; Processing Compliance'!D15="Article 28 (Processor)",'DPA &amp; Processing Compliance'!E15="No"),"Yes","No"),"No"))</f>
        <v/>
      </c>
      <c r="AJ15" s="24" t="str">
        <f aca="false">IF($M15="","",IFERROR(IF(AND(ISNUMBER(INDEX($E$6:$E$255,MATCH($M15&amp;"|Compliance &amp; Certifications|2",$L$6:$L$255,0))),INDEX($E$6:$E$255,MATCH($M15&amp;"|Compliance &amp; Certifications|2",$L$6:$L$255,0))=0),"Yes","No"),"No"))</f>
        <v/>
      </c>
      <c r="AK15" s="24" t="str">
        <f aca="false">IF($M15="","",IFERROR(IF(AND($O15="Yes",ISNUMBER(INDEX($E$6:$E$255,MATCH($M15&amp;"|AI Governance &amp; Model Risk|1",$L$6:$L$255,0))),INDEX($E$6:$E$255,MATCH($M15&amp;"|AI Governance &amp; Model Risk|1",$L$6:$L$255,0))=0),"Yes","No"),"No"))</f>
        <v/>
      </c>
      <c r="AL15" s="15" t="str">
        <f aca="false">IF($M15="","",IFERROR(IF(AND(OR('Vendor Inventory'!I15="Sensitive",'Vendor Inventory'!I15="Special Category/Highly Sensitive"),ISNUMBER(INDEX($E$6:$E$255,MATCH($M15&amp;"|Security Posture|1",$L$6:$L$255,0))),INDEX($E$6:$E$255,MATCH($M15&amp;"|Security Posture|1",$L$6:$L$255,0))=0),"Yes","No"),"No"))</f>
        <v/>
      </c>
      <c r="AM15" s="15" t="str">
        <f aca="false">IF($M15="","",IFERROR(IF('DPA &amp; Processing Compliance'!U15="Needs Assessment","Yes","No"),"No"))</f>
        <v/>
      </c>
      <c r="AN15" s="24" t="str">
        <f aca="false">IF($M15="","",IF(OR($AI15="Yes",$AJ15="Yes",$AK15="Yes",$AL15="Yes",$AM15="Yes"),"Yes","No"))</f>
        <v/>
      </c>
      <c r="AO15" s="24" t="str">
        <f aca="false">IF($M15="","",IF($AG15&gt;=90,1,IF($AG15&gt;=70,2,IF($AG15&gt;=50,3,4))))</f>
        <v/>
      </c>
      <c r="AP15" s="24" t="str">
        <f aca="false">IF($M15="","",IF($AH15="Yes",3,1))</f>
        <v/>
      </c>
      <c r="AQ15" s="24" t="str">
        <f aca="false">IF($M15="","",IF($AN15="Yes",4,1))</f>
        <v/>
      </c>
      <c r="AR15" s="24" t="str">
        <f aca="false">IF($M15="","",MAX($AO15,$AP15,$AQ15))</f>
        <v/>
      </c>
      <c r="AS15" s="27" t="str">
        <f aca="false">IF($M15="","",IF($Q15&gt;0,"Assessment Incomplete",CHOOSE($AR15,"Tier 1 - Low Risk","Tier 2 - Moderate Risk","Tier 3 - High Risk","Tier 4 - Critical Risk")))</f>
        <v/>
      </c>
    </row>
    <row r="16" customFormat="false" ht="23.85" hidden="false" customHeight="false" outlineLevel="0" collapsed="false">
      <c r="A16" s="15" t="str">
        <f aca="false">IF('Vendor Inventory'!$A$6="","",'Vendor Inventory'!$A$6)</f>
        <v>VND-001</v>
      </c>
      <c r="B16" s="19" t="s">
        <v>155</v>
      </c>
      <c r="C16" s="19" t="n">
        <v>1</v>
      </c>
      <c r="D16" s="20" t="s">
        <v>156</v>
      </c>
      <c r="E16" s="21" t="n">
        <v>2</v>
      </c>
      <c r="F16" s="21" t="s">
        <v>68</v>
      </c>
      <c r="G16" s="21" t="s">
        <v>149</v>
      </c>
      <c r="H16" s="22" t="s">
        <v>48</v>
      </c>
      <c r="I16" s="21"/>
      <c r="J16" s="21" t="s">
        <v>157</v>
      </c>
      <c r="K16" s="23"/>
      <c r="L16" s="19" t="str">
        <f aca="false">$A16&amp;"|"&amp;$B16&amp;"|"&amp;$C16</f>
        <v>VND-001|Compliance &amp; Certifications|1</v>
      </c>
    </row>
    <row r="17" customFormat="false" ht="15" hidden="false" customHeight="false" outlineLevel="0" collapsed="false">
      <c r="A17" s="15" t="str">
        <f aca="false">IF('Vendor Inventory'!$A$6="","",'Vendor Inventory'!$A$6)</f>
        <v>VND-001</v>
      </c>
      <c r="B17" s="19" t="s">
        <v>155</v>
      </c>
      <c r="C17" s="19" t="n">
        <v>2</v>
      </c>
      <c r="D17" s="20" t="s">
        <v>158</v>
      </c>
      <c r="E17" s="21" t="n">
        <v>2</v>
      </c>
      <c r="F17" s="21" t="s">
        <v>68</v>
      </c>
      <c r="G17" s="21" t="s">
        <v>159</v>
      </c>
      <c r="H17" s="22" t="s">
        <v>143</v>
      </c>
      <c r="I17" s="21" t="s">
        <v>160</v>
      </c>
      <c r="J17" s="21"/>
      <c r="K17" s="23" t="s">
        <v>161</v>
      </c>
      <c r="L17" s="19" t="str">
        <f aca="false">$A17&amp;"|"&amp;$B17&amp;"|"&amp;$C17</f>
        <v>VND-001|Compliance &amp; Certifications|2</v>
      </c>
    </row>
    <row r="18" customFormat="false" ht="23.85" hidden="false" customHeight="false" outlineLevel="0" collapsed="false">
      <c r="A18" s="15" t="str">
        <f aca="false">IF('Vendor Inventory'!$A$6="","",'Vendor Inventory'!$A$6)</f>
        <v>VND-001</v>
      </c>
      <c r="B18" s="19" t="s">
        <v>155</v>
      </c>
      <c r="C18" s="19" t="n">
        <v>3</v>
      </c>
      <c r="D18" s="20" t="s">
        <v>162</v>
      </c>
      <c r="E18" s="21" t="n">
        <v>2</v>
      </c>
      <c r="F18" s="21" t="s">
        <v>68</v>
      </c>
      <c r="G18" s="21" t="s">
        <v>125</v>
      </c>
      <c r="H18" s="22" t="s">
        <v>126</v>
      </c>
      <c r="I18" s="21"/>
      <c r="J18" s="21" t="s">
        <v>163</v>
      </c>
      <c r="K18" s="23"/>
      <c r="L18" s="19" t="str">
        <f aca="false">$A18&amp;"|"&amp;$B18&amp;"|"&amp;$C18</f>
        <v>VND-001|Compliance &amp; Certifications|3</v>
      </c>
    </row>
    <row r="19" customFormat="false" ht="23.85" hidden="false" customHeight="false" outlineLevel="0" collapsed="false">
      <c r="A19" s="15" t="str">
        <f aca="false">IF('Vendor Inventory'!$A$6="","",'Vendor Inventory'!$A$6)</f>
        <v>VND-001</v>
      </c>
      <c r="B19" s="19" t="s">
        <v>155</v>
      </c>
      <c r="C19" s="19" t="n">
        <v>4</v>
      </c>
      <c r="D19" s="20" t="s">
        <v>164</v>
      </c>
      <c r="E19" s="21" t="n">
        <v>2</v>
      </c>
      <c r="F19" s="21" t="s">
        <v>68</v>
      </c>
      <c r="G19" s="21" t="s">
        <v>137</v>
      </c>
      <c r="H19" s="22" t="s">
        <v>143</v>
      </c>
      <c r="I19" s="21"/>
      <c r="J19" s="21" t="s">
        <v>165</v>
      </c>
      <c r="K19" s="23"/>
      <c r="L19" s="19" t="str">
        <f aca="false">$A19&amp;"|"&amp;$B19&amp;"|"&amp;$C19</f>
        <v>VND-001|Compliance &amp; Certifications|4</v>
      </c>
    </row>
    <row r="20" customFormat="false" ht="15" hidden="false" customHeight="false" outlineLevel="0" collapsed="false">
      <c r="A20" s="15" t="str">
        <f aca="false">IF('Vendor Inventory'!$A$6="","",'Vendor Inventory'!$A$6)</f>
        <v>VND-001</v>
      </c>
      <c r="B20" s="19" t="s">
        <v>155</v>
      </c>
      <c r="C20" s="19" t="n">
        <v>5</v>
      </c>
      <c r="D20" s="20" t="s">
        <v>166</v>
      </c>
      <c r="E20" s="21" t="n">
        <v>1</v>
      </c>
      <c r="F20" s="21" t="s">
        <v>68</v>
      </c>
      <c r="G20" s="21" t="s">
        <v>153</v>
      </c>
      <c r="H20" s="22" t="s">
        <v>48</v>
      </c>
      <c r="I20" s="21"/>
      <c r="J20" s="21" t="s">
        <v>167</v>
      </c>
      <c r="K20" s="23"/>
      <c r="L20" s="19" t="str">
        <f aca="false">$A20&amp;"|"&amp;$B20&amp;"|"&amp;$C20</f>
        <v>VND-001|Compliance &amp; Certifications|5</v>
      </c>
    </row>
    <row r="21" customFormat="false" ht="46.25" hidden="false" customHeight="false" outlineLevel="0" collapsed="false">
      <c r="A21" s="15" t="str">
        <f aca="false">IF('Vendor Inventory'!$A$6="","",'Vendor Inventory'!$A$6)</f>
        <v>VND-001</v>
      </c>
      <c r="B21" s="19" t="s">
        <v>168</v>
      </c>
      <c r="C21" s="19" t="n">
        <v>1</v>
      </c>
      <c r="D21" s="20" t="s">
        <v>169</v>
      </c>
      <c r="E21" s="21" t="n">
        <v>2</v>
      </c>
      <c r="F21" s="21" t="s">
        <v>68</v>
      </c>
      <c r="G21" s="21" t="s">
        <v>146</v>
      </c>
      <c r="H21" s="22" t="s">
        <v>143</v>
      </c>
      <c r="I21" s="21"/>
      <c r="J21" s="21" t="s">
        <v>170</v>
      </c>
      <c r="K21" s="23" t="s">
        <v>161</v>
      </c>
      <c r="L21" s="19" t="str">
        <f aca="false">$A21&amp;"|"&amp;$B21&amp;"|"&amp;$C21</f>
        <v>VND-001|AI Governance &amp; Model Risk|1</v>
      </c>
    </row>
    <row r="22" customFormat="false" ht="15" hidden="false" customHeight="false" outlineLevel="0" collapsed="false">
      <c r="A22" s="15" t="str">
        <f aca="false">IF('Vendor Inventory'!$A$6="","",'Vendor Inventory'!$A$6)</f>
        <v>VND-001</v>
      </c>
      <c r="B22" s="19" t="s">
        <v>168</v>
      </c>
      <c r="C22" s="19" t="n">
        <v>2</v>
      </c>
      <c r="D22" s="20" t="s">
        <v>171</v>
      </c>
      <c r="E22" s="21" t="n">
        <v>2</v>
      </c>
      <c r="F22" s="21" t="s">
        <v>68</v>
      </c>
      <c r="G22" s="21" t="s">
        <v>132</v>
      </c>
      <c r="H22" s="22" t="s">
        <v>143</v>
      </c>
      <c r="I22" s="21"/>
      <c r="J22" s="21"/>
      <c r="K22" s="23"/>
      <c r="L22" s="19" t="str">
        <f aca="false">$A22&amp;"|"&amp;$B22&amp;"|"&amp;$C22</f>
        <v>VND-001|AI Governance &amp; Model Risk|2</v>
      </c>
    </row>
    <row r="23" customFormat="false" ht="23.85" hidden="false" customHeight="false" outlineLevel="0" collapsed="false">
      <c r="A23" s="15" t="str">
        <f aca="false">IF('Vendor Inventory'!$A$6="","",'Vendor Inventory'!$A$6)</f>
        <v>VND-001</v>
      </c>
      <c r="B23" s="19" t="s">
        <v>168</v>
      </c>
      <c r="C23" s="19" t="n">
        <v>3</v>
      </c>
      <c r="D23" s="20" t="s">
        <v>172</v>
      </c>
      <c r="E23" s="21" t="n">
        <v>2</v>
      </c>
      <c r="F23" s="21" t="s">
        <v>68</v>
      </c>
      <c r="G23" s="21" t="s">
        <v>159</v>
      </c>
      <c r="H23" s="22" t="s">
        <v>143</v>
      </c>
      <c r="I23" s="21"/>
      <c r="J23" s="21" t="s">
        <v>173</v>
      </c>
      <c r="K23" s="23"/>
      <c r="L23" s="19" t="str">
        <f aca="false">$A23&amp;"|"&amp;$B23&amp;"|"&amp;$C23</f>
        <v>VND-001|AI Governance &amp; Model Risk|3</v>
      </c>
    </row>
    <row r="24" customFormat="false" ht="23.85" hidden="false" customHeight="false" outlineLevel="0" collapsed="false">
      <c r="A24" s="15" t="str">
        <f aca="false">IF('Vendor Inventory'!$A$6="","",'Vendor Inventory'!$A$6)</f>
        <v>VND-001</v>
      </c>
      <c r="B24" s="19" t="s">
        <v>168</v>
      </c>
      <c r="C24" s="19" t="n">
        <v>4</v>
      </c>
      <c r="D24" s="20" t="s">
        <v>174</v>
      </c>
      <c r="E24" s="21" t="n">
        <v>1</v>
      </c>
      <c r="F24" s="21" t="s">
        <v>68</v>
      </c>
      <c r="G24" s="21" t="s">
        <v>137</v>
      </c>
      <c r="H24" s="22" t="s">
        <v>143</v>
      </c>
      <c r="I24" s="21"/>
      <c r="J24" s="21" t="s">
        <v>175</v>
      </c>
      <c r="K24" s="23"/>
      <c r="L24" s="19" t="str">
        <f aca="false">$A24&amp;"|"&amp;$B24&amp;"|"&amp;$C24</f>
        <v>VND-001|AI Governance &amp; Model Risk|4</v>
      </c>
    </row>
    <row r="25" customFormat="false" ht="23.85" hidden="false" customHeight="false" outlineLevel="0" collapsed="false">
      <c r="A25" s="15" t="str">
        <f aca="false">IF('Vendor Inventory'!$A$6="","",'Vendor Inventory'!$A$6)</f>
        <v>VND-001</v>
      </c>
      <c r="B25" s="19" t="s">
        <v>168</v>
      </c>
      <c r="C25" s="19" t="n">
        <v>5</v>
      </c>
      <c r="D25" s="20" t="s">
        <v>176</v>
      </c>
      <c r="E25" s="21" t="n">
        <v>2</v>
      </c>
      <c r="F25" s="21" t="s">
        <v>68</v>
      </c>
      <c r="G25" s="21" t="s">
        <v>137</v>
      </c>
      <c r="H25" s="22" t="s">
        <v>143</v>
      </c>
      <c r="I25" s="21"/>
      <c r="J25" s="21" t="s">
        <v>177</v>
      </c>
      <c r="K25" s="23"/>
      <c r="L25" s="19" t="str">
        <f aca="false">$A25&amp;"|"&amp;$B25&amp;"|"&amp;$C25</f>
        <v>VND-001|AI Governance &amp; Model Risk|5</v>
      </c>
    </row>
    <row r="26" customFormat="false" ht="15" hidden="false" customHeight="false" outlineLevel="0" collapsed="false">
      <c r="A26" s="15" t="str">
        <f aca="false">IF('Vendor Inventory'!$A$6="","",'Vendor Inventory'!$A$6)</f>
        <v>VND-001</v>
      </c>
      <c r="B26" s="19" t="s">
        <v>178</v>
      </c>
      <c r="C26" s="19" t="n">
        <v>1</v>
      </c>
      <c r="D26" s="20" t="s">
        <v>179</v>
      </c>
      <c r="E26" s="21" t="n">
        <v>2</v>
      </c>
      <c r="F26" s="21" t="s">
        <v>68</v>
      </c>
      <c r="G26" s="21" t="s">
        <v>153</v>
      </c>
      <c r="H26" s="22" t="s">
        <v>48</v>
      </c>
      <c r="I26" s="21"/>
      <c r="J26" s="21" t="s">
        <v>180</v>
      </c>
      <c r="K26" s="23"/>
      <c r="L26" s="19" t="str">
        <f aca="false">$A26&amp;"|"&amp;$B26&amp;"|"&amp;$C26</f>
        <v>VND-001|Operational Resilience|1</v>
      </c>
    </row>
    <row r="27" customFormat="false" ht="15" hidden="false" customHeight="false" outlineLevel="0" collapsed="false">
      <c r="A27" s="15" t="str">
        <f aca="false">IF('Vendor Inventory'!$A$6="","",'Vendor Inventory'!$A$6)</f>
        <v>VND-001</v>
      </c>
      <c r="B27" s="19" t="s">
        <v>178</v>
      </c>
      <c r="C27" s="19" t="n">
        <v>2</v>
      </c>
      <c r="D27" s="20" t="s">
        <v>181</v>
      </c>
      <c r="E27" s="21" t="n">
        <v>1</v>
      </c>
      <c r="F27" s="21" t="s">
        <v>68</v>
      </c>
      <c r="G27" s="21" t="s">
        <v>137</v>
      </c>
      <c r="H27" s="22" t="s">
        <v>143</v>
      </c>
      <c r="I27" s="21"/>
      <c r="J27" s="21" t="s">
        <v>182</v>
      </c>
      <c r="K27" s="23"/>
      <c r="L27" s="19" t="str">
        <f aca="false">$A27&amp;"|"&amp;$B27&amp;"|"&amp;$C27</f>
        <v>VND-001|Operational Resilience|2</v>
      </c>
    </row>
    <row r="28" customFormat="false" ht="23.85" hidden="false" customHeight="false" outlineLevel="0" collapsed="false">
      <c r="A28" s="15" t="str">
        <f aca="false">IF('Vendor Inventory'!$A$6="","",'Vendor Inventory'!$A$6)</f>
        <v>VND-001</v>
      </c>
      <c r="B28" s="19" t="s">
        <v>178</v>
      </c>
      <c r="C28" s="19" t="n">
        <v>3</v>
      </c>
      <c r="D28" s="20" t="s">
        <v>183</v>
      </c>
      <c r="E28" s="21" t="n">
        <v>1</v>
      </c>
      <c r="F28" s="21" t="s">
        <v>68</v>
      </c>
      <c r="G28" s="21" t="s">
        <v>184</v>
      </c>
      <c r="H28" s="22" t="s">
        <v>143</v>
      </c>
      <c r="I28" s="21"/>
      <c r="J28" s="21" t="s">
        <v>185</v>
      </c>
      <c r="K28" s="23"/>
      <c r="L28" s="19" t="str">
        <f aca="false">$A28&amp;"|"&amp;$B28&amp;"|"&amp;$C28</f>
        <v>VND-001|Operational Resilience|3</v>
      </c>
    </row>
    <row r="29" customFormat="false" ht="15" hidden="false" customHeight="false" outlineLevel="0" collapsed="false">
      <c r="A29" s="15" t="str">
        <f aca="false">IF('Vendor Inventory'!$A$6="","",'Vendor Inventory'!$A$6)</f>
        <v>VND-001</v>
      </c>
      <c r="B29" s="19" t="s">
        <v>178</v>
      </c>
      <c r="C29" s="19" t="n">
        <v>4</v>
      </c>
      <c r="D29" s="20" t="s">
        <v>186</v>
      </c>
      <c r="E29" s="21" t="n">
        <v>2</v>
      </c>
      <c r="F29" s="21" t="s">
        <v>68</v>
      </c>
      <c r="G29" s="21" t="s">
        <v>153</v>
      </c>
      <c r="H29" s="22" t="s">
        <v>48</v>
      </c>
      <c r="I29" s="21"/>
      <c r="J29" s="21" t="s">
        <v>187</v>
      </c>
      <c r="K29" s="23"/>
      <c r="L29" s="19" t="str">
        <f aca="false">$A29&amp;"|"&amp;$B29&amp;"|"&amp;$C29</f>
        <v>VND-001|Operational Resilience|4</v>
      </c>
    </row>
    <row r="30" customFormat="false" ht="23.85" hidden="false" customHeight="false" outlineLevel="0" collapsed="false">
      <c r="A30" s="15" t="str">
        <f aca="false">IF('Vendor Inventory'!$A$6="","",'Vendor Inventory'!$A$6)</f>
        <v>VND-001</v>
      </c>
      <c r="B30" s="19" t="s">
        <v>178</v>
      </c>
      <c r="C30" s="19" t="n">
        <v>5</v>
      </c>
      <c r="D30" s="20" t="s">
        <v>188</v>
      </c>
      <c r="E30" s="21" t="n">
        <v>2</v>
      </c>
      <c r="F30" s="21" t="s">
        <v>68</v>
      </c>
      <c r="G30" s="21" t="s">
        <v>137</v>
      </c>
      <c r="H30" s="22" t="s">
        <v>143</v>
      </c>
      <c r="I30" s="21"/>
      <c r="J30" s="21" t="s">
        <v>189</v>
      </c>
      <c r="K30" s="23"/>
      <c r="L30" s="19" t="str">
        <f aca="false">$A30&amp;"|"&amp;$B30&amp;"|"&amp;$C30</f>
        <v>VND-001|Operational Resilience|5</v>
      </c>
    </row>
    <row r="31" customFormat="false" ht="57.45" hidden="false" customHeight="false" outlineLevel="0" collapsed="false">
      <c r="A31" s="15" t="str">
        <f aca="false">IF('Vendor Inventory'!$A$7="","",'Vendor Inventory'!$A$7)</f>
        <v>VND-002</v>
      </c>
      <c r="B31" s="19" t="s">
        <v>123</v>
      </c>
      <c r="C31" s="19" t="n">
        <v>1</v>
      </c>
      <c r="D31" s="20" t="s">
        <v>124</v>
      </c>
      <c r="E31" s="21" t="n">
        <v>2</v>
      </c>
      <c r="F31" s="21" t="s">
        <v>68</v>
      </c>
      <c r="G31" s="21" t="s">
        <v>190</v>
      </c>
      <c r="H31" s="22" t="s">
        <v>191</v>
      </c>
      <c r="I31" s="21" t="s">
        <v>192</v>
      </c>
      <c r="J31" s="21"/>
      <c r="K31" s="23" t="s">
        <v>129</v>
      </c>
      <c r="L31" s="19" t="str">
        <f aca="false">$A31&amp;"|"&amp;$B31&amp;"|"&amp;$C31</f>
        <v>VND-002|Security Posture|1</v>
      </c>
    </row>
    <row r="32" customFormat="false" ht="23.85" hidden="false" customHeight="false" outlineLevel="0" collapsed="false">
      <c r="A32" s="15" t="str">
        <f aca="false">IF('Vendor Inventory'!$A$7="","",'Vendor Inventory'!$A$7)</f>
        <v>VND-002</v>
      </c>
      <c r="B32" s="19" t="s">
        <v>123</v>
      </c>
      <c r="C32" s="19" t="n">
        <v>2</v>
      </c>
      <c r="D32" s="20" t="s">
        <v>131</v>
      </c>
      <c r="E32" s="21" t="n">
        <v>2</v>
      </c>
      <c r="F32" s="21" t="s">
        <v>68</v>
      </c>
      <c r="G32" s="21" t="s">
        <v>132</v>
      </c>
      <c r="H32" s="22" t="s">
        <v>191</v>
      </c>
      <c r="I32" s="21"/>
      <c r="J32" s="21"/>
      <c r="K32" s="23"/>
      <c r="L32" s="19" t="str">
        <f aca="false">$A32&amp;"|"&amp;$B32&amp;"|"&amp;$C32</f>
        <v>VND-002|Security Posture|2</v>
      </c>
    </row>
    <row r="33" customFormat="false" ht="15" hidden="false" customHeight="false" outlineLevel="0" collapsed="false">
      <c r="A33" s="15" t="str">
        <f aca="false">IF('Vendor Inventory'!$A$7="","",'Vendor Inventory'!$A$7)</f>
        <v>VND-002</v>
      </c>
      <c r="B33" s="19" t="s">
        <v>123</v>
      </c>
      <c r="C33" s="19" t="n">
        <v>3</v>
      </c>
      <c r="D33" s="20" t="s">
        <v>134</v>
      </c>
      <c r="E33" s="21" t="n">
        <v>2</v>
      </c>
      <c r="F33" s="21" t="s">
        <v>68</v>
      </c>
      <c r="G33" s="21" t="s">
        <v>132</v>
      </c>
      <c r="H33" s="22" t="s">
        <v>191</v>
      </c>
      <c r="I33" s="21"/>
      <c r="J33" s="21"/>
      <c r="K33" s="23"/>
      <c r="L33" s="19" t="str">
        <f aca="false">$A33&amp;"|"&amp;$B33&amp;"|"&amp;$C33</f>
        <v>VND-002|Security Posture|3</v>
      </c>
    </row>
    <row r="34" customFormat="false" ht="23.85" hidden="false" customHeight="false" outlineLevel="0" collapsed="false">
      <c r="A34" s="15" t="str">
        <f aca="false">IF('Vendor Inventory'!$A$7="","",'Vendor Inventory'!$A$7)</f>
        <v>VND-002</v>
      </c>
      <c r="B34" s="19" t="s">
        <v>123</v>
      </c>
      <c r="C34" s="19" t="n">
        <v>4</v>
      </c>
      <c r="D34" s="20" t="s">
        <v>136</v>
      </c>
      <c r="E34" s="21" t="n">
        <v>2</v>
      </c>
      <c r="F34" s="21" t="s">
        <v>68</v>
      </c>
      <c r="G34" s="21" t="s">
        <v>137</v>
      </c>
      <c r="H34" s="22" t="s">
        <v>191</v>
      </c>
      <c r="I34" s="21"/>
      <c r="J34" s="21" t="s">
        <v>193</v>
      </c>
      <c r="K34" s="23"/>
      <c r="L34" s="19" t="str">
        <f aca="false">$A34&amp;"|"&amp;$B34&amp;"|"&amp;$C34</f>
        <v>VND-002|Security Posture|4</v>
      </c>
    </row>
    <row r="35" customFormat="false" ht="23.85" hidden="false" customHeight="false" outlineLevel="0" collapsed="false">
      <c r="A35" s="15" t="str">
        <f aca="false">IF('Vendor Inventory'!$A$7="","",'Vendor Inventory'!$A$7)</f>
        <v>VND-002</v>
      </c>
      <c r="B35" s="19" t="s">
        <v>123</v>
      </c>
      <c r="C35" s="19" t="n">
        <v>5</v>
      </c>
      <c r="D35" s="20" t="s">
        <v>139</v>
      </c>
      <c r="E35" s="21" t="n">
        <v>1</v>
      </c>
      <c r="F35" s="21" t="s">
        <v>68</v>
      </c>
      <c r="G35" s="21" t="s">
        <v>184</v>
      </c>
      <c r="H35" s="22" t="s">
        <v>191</v>
      </c>
      <c r="I35" s="21"/>
      <c r="J35" s="21" t="s">
        <v>194</v>
      </c>
      <c r="K35" s="23"/>
      <c r="L35" s="19" t="str">
        <f aca="false">$A35&amp;"|"&amp;$B35&amp;"|"&amp;$C35</f>
        <v>VND-002|Security Posture|5</v>
      </c>
    </row>
    <row r="36" customFormat="false" ht="23.85" hidden="false" customHeight="false" outlineLevel="0" collapsed="false">
      <c r="A36" s="15" t="str">
        <f aca="false">IF('Vendor Inventory'!$A$7="","",'Vendor Inventory'!$A$7)</f>
        <v>VND-002</v>
      </c>
      <c r="B36" s="19" t="s">
        <v>141</v>
      </c>
      <c r="C36" s="19" t="n">
        <v>1</v>
      </c>
      <c r="D36" s="20" t="s">
        <v>142</v>
      </c>
      <c r="E36" s="21" t="n">
        <v>2</v>
      </c>
      <c r="F36" s="21" t="s">
        <v>68</v>
      </c>
      <c r="G36" s="21" t="s">
        <v>146</v>
      </c>
      <c r="H36" s="22" t="s">
        <v>195</v>
      </c>
      <c r="I36" s="21"/>
      <c r="J36" s="21"/>
      <c r="K36" s="23"/>
      <c r="L36" s="19" t="str">
        <f aca="false">$A36&amp;"|"&amp;$B36&amp;"|"&amp;$C36</f>
        <v>VND-002|Data Handling &amp; Privacy|1</v>
      </c>
    </row>
    <row r="37" customFormat="false" ht="15" hidden="false" customHeight="false" outlineLevel="0" collapsed="false">
      <c r="A37" s="15" t="str">
        <f aca="false">IF('Vendor Inventory'!$A$7="","",'Vendor Inventory'!$A$7)</f>
        <v>VND-002</v>
      </c>
      <c r="B37" s="19" t="s">
        <v>141</v>
      </c>
      <c r="C37" s="19" t="n">
        <v>2</v>
      </c>
      <c r="D37" s="20" t="s">
        <v>145</v>
      </c>
      <c r="E37" s="21" t="n">
        <v>2</v>
      </c>
      <c r="F37" s="21" t="s">
        <v>68</v>
      </c>
      <c r="G37" s="21" t="s">
        <v>146</v>
      </c>
      <c r="H37" s="22" t="s">
        <v>195</v>
      </c>
      <c r="I37" s="21"/>
      <c r="J37" s="21" t="s">
        <v>196</v>
      </c>
      <c r="K37" s="23"/>
      <c r="L37" s="19" t="str">
        <f aca="false">$A37&amp;"|"&amp;$B37&amp;"|"&amp;$C37</f>
        <v>VND-002|Data Handling &amp; Privacy|2</v>
      </c>
    </row>
    <row r="38" customFormat="false" ht="23.85" hidden="false" customHeight="false" outlineLevel="0" collapsed="false">
      <c r="A38" s="15" t="str">
        <f aca="false">IF('Vendor Inventory'!$A$7="","",'Vendor Inventory'!$A$7)</f>
        <v>VND-002</v>
      </c>
      <c r="B38" s="19" t="s">
        <v>141</v>
      </c>
      <c r="C38" s="19" t="n">
        <v>3</v>
      </c>
      <c r="D38" s="20" t="s">
        <v>148</v>
      </c>
      <c r="E38" s="21" t="n">
        <v>2</v>
      </c>
      <c r="F38" s="21" t="s">
        <v>68</v>
      </c>
      <c r="G38" s="21" t="s">
        <v>149</v>
      </c>
      <c r="H38" s="22" t="s">
        <v>195</v>
      </c>
      <c r="I38" s="21"/>
      <c r="J38" s="21" t="s">
        <v>197</v>
      </c>
      <c r="K38" s="23"/>
      <c r="L38" s="19" t="str">
        <f aca="false">$A38&amp;"|"&amp;$B38&amp;"|"&amp;$C38</f>
        <v>VND-002|Data Handling &amp; Privacy|3</v>
      </c>
    </row>
    <row r="39" customFormat="false" ht="23.85" hidden="false" customHeight="false" outlineLevel="0" collapsed="false">
      <c r="A39" s="15" t="str">
        <f aca="false">IF('Vendor Inventory'!$A$7="","",'Vendor Inventory'!$A$7)</f>
        <v>VND-002</v>
      </c>
      <c r="B39" s="19" t="s">
        <v>141</v>
      </c>
      <c r="C39" s="19" t="n">
        <v>4</v>
      </c>
      <c r="D39" s="20" t="s">
        <v>151</v>
      </c>
      <c r="E39" s="21" t="n">
        <v>1</v>
      </c>
      <c r="F39" s="21" t="s">
        <v>68</v>
      </c>
      <c r="G39" s="21" t="s">
        <v>137</v>
      </c>
      <c r="H39" s="22" t="s">
        <v>195</v>
      </c>
      <c r="I39" s="21"/>
      <c r="J39" s="21" t="s">
        <v>198</v>
      </c>
      <c r="K39" s="23"/>
      <c r="L39" s="19" t="str">
        <f aca="false">$A39&amp;"|"&amp;$B39&amp;"|"&amp;$C39</f>
        <v>VND-002|Data Handling &amp; Privacy|4</v>
      </c>
    </row>
    <row r="40" customFormat="false" ht="35.05" hidden="false" customHeight="false" outlineLevel="0" collapsed="false">
      <c r="A40" s="15" t="str">
        <f aca="false">IF('Vendor Inventory'!$A$7="","",'Vendor Inventory'!$A$7)</f>
        <v>VND-002</v>
      </c>
      <c r="B40" s="19" t="s">
        <v>141</v>
      </c>
      <c r="C40" s="19" t="n">
        <v>5</v>
      </c>
      <c r="D40" s="20" t="s">
        <v>152</v>
      </c>
      <c r="E40" s="21" t="n">
        <v>2</v>
      </c>
      <c r="F40" s="21" t="s">
        <v>68</v>
      </c>
      <c r="G40" s="21" t="s">
        <v>153</v>
      </c>
      <c r="H40" s="22" t="s">
        <v>195</v>
      </c>
      <c r="I40" s="21"/>
      <c r="J40" s="21" t="s">
        <v>199</v>
      </c>
      <c r="K40" s="23"/>
      <c r="L40" s="19" t="str">
        <f aca="false">$A40&amp;"|"&amp;$B40&amp;"|"&amp;$C40</f>
        <v>VND-002|Data Handling &amp; Privacy|5</v>
      </c>
    </row>
    <row r="41" customFormat="false" ht="23.85" hidden="false" customHeight="false" outlineLevel="0" collapsed="false">
      <c r="A41" s="15" t="str">
        <f aca="false">IF('Vendor Inventory'!$A$7="","",'Vendor Inventory'!$A$7)</f>
        <v>VND-002</v>
      </c>
      <c r="B41" s="19" t="s">
        <v>155</v>
      </c>
      <c r="C41" s="19" t="n">
        <v>1</v>
      </c>
      <c r="D41" s="20" t="s">
        <v>156</v>
      </c>
      <c r="E41" s="21" t="n">
        <v>2</v>
      </c>
      <c r="F41" s="21" t="s">
        <v>68</v>
      </c>
      <c r="G41" s="21" t="s">
        <v>149</v>
      </c>
      <c r="H41" s="22" t="s">
        <v>62</v>
      </c>
      <c r="I41" s="21"/>
      <c r="J41" s="21"/>
      <c r="K41" s="23"/>
      <c r="L41" s="19" t="str">
        <f aca="false">$A41&amp;"|"&amp;$B41&amp;"|"&amp;$C41</f>
        <v>VND-002|Compliance &amp; Certifications|1</v>
      </c>
    </row>
    <row r="42" customFormat="false" ht="15" hidden="false" customHeight="false" outlineLevel="0" collapsed="false">
      <c r="A42" s="15" t="str">
        <f aca="false">IF('Vendor Inventory'!$A$7="","",'Vendor Inventory'!$A$7)</f>
        <v>VND-002</v>
      </c>
      <c r="B42" s="19" t="s">
        <v>155</v>
      </c>
      <c r="C42" s="19" t="n">
        <v>2</v>
      </c>
      <c r="D42" s="20" t="s">
        <v>158</v>
      </c>
      <c r="E42" s="21" t="n">
        <v>0</v>
      </c>
      <c r="F42" s="21" t="s">
        <v>55</v>
      </c>
      <c r="G42" s="21" t="s">
        <v>137</v>
      </c>
      <c r="H42" s="22" t="s">
        <v>195</v>
      </c>
      <c r="I42" s="21"/>
      <c r="J42" s="21" t="s">
        <v>200</v>
      </c>
      <c r="K42" s="23" t="s">
        <v>161</v>
      </c>
      <c r="L42" s="19" t="str">
        <f aca="false">$A42&amp;"|"&amp;$B42&amp;"|"&amp;$C42</f>
        <v>VND-002|Compliance &amp; Certifications|2</v>
      </c>
    </row>
    <row r="43" customFormat="false" ht="23.85" hidden="false" customHeight="false" outlineLevel="0" collapsed="false">
      <c r="A43" s="15" t="str">
        <f aca="false">IF('Vendor Inventory'!$A$7="","",'Vendor Inventory'!$A$7)</f>
        <v>VND-002</v>
      </c>
      <c r="B43" s="19" t="s">
        <v>155</v>
      </c>
      <c r="C43" s="19" t="n">
        <v>3</v>
      </c>
      <c r="D43" s="20" t="s">
        <v>162</v>
      </c>
      <c r="E43" s="21" t="n">
        <v>2</v>
      </c>
      <c r="F43" s="21" t="s">
        <v>68</v>
      </c>
      <c r="G43" s="21" t="s">
        <v>190</v>
      </c>
      <c r="H43" s="22" t="s">
        <v>191</v>
      </c>
      <c r="I43" s="21"/>
      <c r="J43" s="21"/>
      <c r="K43" s="23"/>
      <c r="L43" s="19" t="str">
        <f aca="false">$A43&amp;"|"&amp;$B43&amp;"|"&amp;$C43</f>
        <v>VND-002|Compliance &amp; Certifications|3</v>
      </c>
    </row>
    <row r="44" customFormat="false" ht="23.85" hidden="false" customHeight="false" outlineLevel="0" collapsed="false">
      <c r="A44" s="15" t="str">
        <f aca="false">IF('Vendor Inventory'!$A$7="","",'Vendor Inventory'!$A$7)</f>
        <v>VND-002</v>
      </c>
      <c r="B44" s="19" t="s">
        <v>155</v>
      </c>
      <c r="C44" s="19" t="n">
        <v>4</v>
      </c>
      <c r="D44" s="20" t="s">
        <v>164</v>
      </c>
      <c r="E44" s="21" t="n">
        <v>2</v>
      </c>
      <c r="F44" s="21" t="s">
        <v>68</v>
      </c>
      <c r="G44" s="21" t="s">
        <v>137</v>
      </c>
      <c r="H44" s="22" t="s">
        <v>195</v>
      </c>
      <c r="I44" s="21"/>
      <c r="J44" s="21" t="s">
        <v>165</v>
      </c>
      <c r="K44" s="23"/>
      <c r="L44" s="19" t="str">
        <f aca="false">$A44&amp;"|"&amp;$B44&amp;"|"&amp;$C44</f>
        <v>VND-002|Compliance &amp; Certifications|4</v>
      </c>
    </row>
    <row r="45" customFormat="false" ht="15" hidden="false" customHeight="false" outlineLevel="0" collapsed="false">
      <c r="A45" s="15" t="str">
        <f aca="false">IF('Vendor Inventory'!$A$7="","",'Vendor Inventory'!$A$7)</f>
        <v>VND-002</v>
      </c>
      <c r="B45" s="19" t="s">
        <v>155</v>
      </c>
      <c r="C45" s="19" t="n">
        <v>5</v>
      </c>
      <c r="D45" s="20" t="s">
        <v>166</v>
      </c>
      <c r="E45" s="21" t="n">
        <v>2</v>
      </c>
      <c r="F45" s="21" t="s">
        <v>68</v>
      </c>
      <c r="G45" s="21" t="s">
        <v>153</v>
      </c>
      <c r="H45" s="22" t="s">
        <v>62</v>
      </c>
      <c r="I45" s="21"/>
      <c r="J45" s="21" t="s">
        <v>201</v>
      </c>
      <c r="K45" s="23"/>
      <c r="L45" s="19" t="str">
        <f aca="false">$A45&amp;"|"&amp;$B45&amp;"|"&amp;$C45</f>
        <v>VND-002|Compliance &amp; Certifications|5</v>
      </c>
    </row>
    <row r="46" customFormat="false" ht="46.25" hidden="false" customHeight="false" outlineLevel="0" collapsed="false">
      <c r="A46" s="15" t="str">
        <f aca="false">IF('Vendor Inventory'!$A$7="","",'Vendor Inventory'!$A$7)</f>
        <v>VND-002</v>
      </c>
      <c r="B46" s="19" t="s">
        <v>168</v>
      </c>
      <c r="C46" s="19" t="n">
        <v>1</v>
      </c>
      <c r="D46" s="20" t="s">
        <v>169</v>
      </c>
      <c r="E46" s="21"/>
      <c r="F46" s="21" t="s">
        <v>68</v>
      </c>
      <c r="G46" s="21"/>
      <c r="H46" s="21"/>
      <c r="I46" s="21"/>
      <c r="J46" s="21" t="s">
        <v>202</v>
      </c>
      <c r="K46" s="23" t="s">
        <v>161</v>
      </c>
      <c r="L46" s="19" t="str">
        <f aca="false">$A46&amp;"|"&amp;$B46&amp;"|"&amp;$C46</f>
        <v>VND-002|AI Governance &amp; Model Risk|1</v>
      </c>
    </row>
    <row r="47" customFormat="false" ht="15" hidden="false" customHeight="false" outlineLevel="0" collapsed="false">
      <c r="A47" s="15" t="str">
        <f aca="false">IF('Vendor Inventory'!$A$7="","",'Vendor Inventory'!$A$7)</f>
        <v>VND-002</v>
      </c>
      <c r="B47" s="19" t="s">
        <v>168</v>
      </c>
      <c r="C47" s="19" t="n">
        <v>2</v>
      </c>
      <c r="D47" s="20" t="s">
        <v>171</v>
      </c>
      <c r="E47" s="21"/>
      <c r="F47" s="21" t="s">
        <v>68</v>
      </c>
      <c r="G47" s="21"/>
      <c r="H47" s="21"/>
      <c r="I47" s="21"/>
      <c r="J47" s="21" t="s">
        <v>202</v>
      </c>
      <c r="K47" s="23"/>
      <c r="L47" s="19" t="str">
        <f aca="false">$A47&amp;"|"&amp;$B47&amp;"|"&amp;$C47</f>
        <v>VND-002|AI Governance &amp; Model Risk|2</v>
      </c>
    </row>
    <row r="48" customFormat="false" ht="23.85" hidden="false" customHeight="false" outlineLevel="0" collapsed="false">
      <c r="A48" s="15" t="str">
        <f aca="false">IF('Vendor Inventory'!$A$7="","",'Vendor Inventory'!$A$7)</f>
        <v>VND-002</v>
      </c>
      <c r="B48" s="19" t="s">
        <v>168</v>
      </c>
      <c r="C48" s="19" t="n">
        <v>3</v>
      </c>
      <c r="D48" s="20" t="s">
        <v>172</v>
      </c>
      <c r="E48" s="21"/>
      <c r="F48" s="21" t="s">
        <v>68</v>
      </c>
      <c r="G48" s="21"/>
      <c r="H48" s="21"/>
      <c r="I48" s="21"/>
      <c r="J48" s="21" t="s">
        <v>202</v>
      </c>
      <c r="K48" s="23"/>
      <c r="L48" s="19" t="str">
        <f aca="false">$A48&amp;"|"&amp;$B48&amp;"|"&amp;$C48</f>
        <v>VND-002|AI Governance &amp; Model Risk|3</v>
      </c>
    </row>
    <row r="49" customFormat="false" ht="23.85" hidden="false" customHeight="false" outlineLevel="0" collapsed="false">
      <c r="A49" s="15" t="str">
        <f aca="false">IF('Vendor Inventory'!$A$7="","",'Vendor Inventory'!$A$7)</f>
        <v>VND-002</v>
      </c>
      <c r="B49" s="19" t="s">
        <v>168</v>
      </c>
      <c r="C49" s="19" t="n">
        <v>4</v>
      </c>
      <c r="D49" s="20" t="s">
        <v>174</v>
      </c>
      <c r="E49" s="21"/>
      <c r="F49" s="21" t="s">
        <v>68</v>
      </c>
      <c r="G49" s="21"/>
      <c r="H49" s="21"/>
      <c r="I49" s="21"/>
      <c r="J49" s="21" t="s">
        <v>202</v>
      </c>
      <c r="K49" s="23"/>
      <c r="L49" s="19" t="str">
        <f aca="false">$A49&amp;"|"&amp;$B49&amp;"|"&amp;$C49</f>
        <v>VND-002|AI Governance &amp; Model Risk|4</v>
      </c>
    </row>
    <row r="50" customFormat="false" ht="23.85" hidden="false" customHeight="false" outlineLevel="0" collapsed="false">
      <c r="A50" s="15" t="str">
        <f aca="false">IF('Vendor Inventory'!$A$7="","",'Vendor Inventory'!$A$7)</f>
        <v>VND-002</v>
      </c>
      <c r="B50" s="19" t="s">
        <v>168</v>
      </c>
      <c r="C50" s="19" t="n">
        <v>5</v>
      </c>
      <c r="D50" s="20" t="s">
        <v>176</v>
      </c>
      <c r="E50" s="21"/>
      <c r="F50" s="21" t="s">
        <v>68</v>
      </c>
      <c r="G50" s="21"/>
      <c r="H50" s="21"/>
      <c r="I50" s="21"/>
      <c r="J50" s="21" t="s">
        <v>202</v>
      </c>
      <c r="K50" s="23"/>
      <c r="L50" s="19" t="str">
        <f aca="false">$A50&amp;"|"&amp;$B50&amp;"|"&amp;$C50</f>
        <v>VND-002|AI Governance &amp; Model Risk|5</v>
      </c>
    </row>
    <row r="51" customFormat="false" ht="15" hidden="false" customHeight="false" outlineLevel="0" collapsed="false">
      <c r="A51" s="15" t="str">
        <f aca="false">IF('Vendor Inventory'!$A$7="","",'Vendor Inventory'!$A$7)</f>
        <v>VND-002</v>
      </c>
      <c r="B51" s="19" t="s">
        <v>178</v>
      </c>
      <c r="C51" s="19" t="n">
        <v>1</v>
      </c>
      <c r="D51" s="20" t="s">
        <v>179</v>
      </c>
      <c r="E51" s="21" t="n">
        <v>2</v>
      </c>
      <c r="F51" s="21" t="s">
        <v>68</v>
      </c>
      <c r="G51" s="21" t="s">
        <v>153</v>
      </c>
      <c r="H51" s="22" t="s">
        <v>62</v>
      </c>
      <c r="I51" s="21"/>
      <c r="J51" s="21" t="s">
        <v>203</v>
      </c>
      <c r="K51" s="23"/>
      <c r="L51" s="19" t="str">
        <f aca="false">$A51&amp;"|"&amp;$B51&amp;"|"&amp;$C51</f>
        <v>VND-002|Operational Resilience|1</v>
      </c>
    </row>
    <row r="52" customFormat="false" ht="15" hidden="false" customHeight="false" outlineLevel="0" collapsed="false">
      <c r="A52" s="15" t="str">
        <f aca="false">IF('Vendor Inventory'!$A$7="","",'Vendor Inventory'!$A$7)</f>
        <v>VND-002</v>
      </c>
      <c r="B52" s="19" t="s">
        <v>178</v>
      </c>
      <c r="C52" s="19" t="n">
        <v>2</v>
      </c>
      <c r="D52" s="20" t="s">
        <v>181</v>
      </c>
      <c r="E52" s="21" t="n">
        <v>2</v>
      </c>
      <c r="F52" s="21" t="s">
        <v>68</v>
      </c>
      <c r="G52" s="21" t="s">
        <v>132</v>
      </c>
      <c r="H52" s="22" t="s">
        <v>191</v>
      </c>
      <c r="I52" s="21"/>
      <c r="J52" s="21"/>
      <c r="K52" s="23"/>
      <c r="L52" s="19" t="str">
        <f aca="false">$A52&amp;"|"&amp;$B52&amp;"|"&amp;$C52</f>
        <v>VND-002|Operational Resilience|2</v>
      </c>
    </row>
    <row r="53" customFormat="false" ht="23.85" hidden="false" customHeight="false" outlineLevel="0" collapsed="false">
      <c r="A53" s="15" t="str">
        <f aca="false">IF('Vendor Inventory'!$A$7="","",'Vendor Inventory'!$A$7)</f>
        <v>VND-002</v>
      </c>
      <c r="B53" s="19" t="s">
        <v>178</v>
      </c>
      <c r="C53" s="19" t="n">
        <v>3</v>
      </c>
      <c r="D53" s="20" t="s">
        <v>183</v>
      </c>
      <c r="E53" s="21" t="n">
        <v>2</v>
      </c>
      <c r="F53" s="21" t="s">
        <v>68</v>
      </c>
      <c r="G53" s="21" t="s">
        <v>184</v>
      </c>
      <c r="H53" s="22" t="s">
        <v>195</v>
      </c>
      <c r="I53" s="21"/>
      <c r="J53" s="21" t="s">
        <v>204</v>
      </c>
      <c r="K53" s="23"/>
      <c r="L53" s="19" t="str">
        <f aca="false">$A53&amp;"|"&amp;$B53&amp;"|"&amp;$C53</f>
        <v>VND-002|Operational Resilience|3</v>
      </c>
    </row>
    <row r="54" customFormat="false" ht="15" hidden="false" customHeight="false" outlineLevel="0" collapsed="false">
      <c r="A54" s="15" t="str">
        <f aca="false">IF('Vendor Inventory'!$A$7="","",'Vendor Inventory'!$A$7)</f>
        <v>VND-002</v>
      </c>
      <c r="B54" s="19" t="s">
        <v>178</v>
      </c>
      <c r="C54" s="19" t="n">
        <v>4</v>
      </c>
      <c r="D54" s="20" t="s">
        <v>186</v>
      </c>
      <c r="E54" s="21" t="n">
        <v>1</v>
      </c>
      <c r="F54" s="21" t="s">
        <v>68</v>
      </c>
      <c r="G54" s="21" t="s">
        <v>153</v>
      </c>
      <c r="H54" s="22" t="s">
        <v>62</v>
      </c>
      <c r="I54" s="21"/>
      <c r="J54" s="21" t="s">
        <v>205</v>
      </c>
      <c r="K54" s="23"/>
      <c r="L54" s="19" t="str">
        <f aca="false">$A54&amp;"|"&amp;$B54&amp;"|"&amp;$C54</f>
        <v>VND-002|Operational Resilience|4</v>
      </c>
    </row>
    <row r="55" customFormat="false" ht="23.85" hidden="false" customHeight="false" outlineLevel="0" collapsed="false">
      <c r="A55" s="15" t="str">
        <f aca="false">IF('Vendor Inventory'!$A$7="","",'Vendor Inventory'!$A$7)</f>
        <v>VND-002</v>
      </c>
      <c r="B55" s="19" t="s">
        <v>178</v>
      </c>
      <c r="C55" s="19" t="n">
        <v>5</v>
      </c>
      <c r="D55" s="20" t="s">
        <v>188</v>
      </c>
      <c r="E55" s="21" t="n">
        <v>2</v>
      </c>
      <c r="F55" s="21" t="s">
        <v>68</v>
      </c>
      <c r="G55" s="21" t="s">
        <v>137</v>
      </c>
      <c r="H55" s="22" t="s">
        <v>195</v>
      </c>
      <c r="I55" s="21"/>
      <c r="J55" s="21"/>
      <c r="K55" s="23"/>
      <c r="L55" s="19" t="str">
        <f aca="false">$A55&amp;"|"&amp;$B55&amp;"|"&amp;$C55</f>
        <v>VND-002|Operational Resilience|5</v>
      </c>
    </row>
    <row r="56" customFormat="false" ht="57.45" hidden="false" customHeight="false" outlineLevel="0" collapsed="false">
      <c r="A56" s="15" t="str">
        <f aca="false">IF('Vendor Inventory'!$A$8="","",'Vendor Inventory'!$A$8)</f>
        <v>VND-003</v>
      </c>
      <c r="B56" s="19" t="s">
        <v>123</v>
      </c>
      <c r="C56" s="19" t="n">
        <v>1</v>
      </c>
      <c r="D56" s="20" t="s">
        <v>124</v>
      </c>
      <c r="E56" s="21" t="n">
        <v>2</v>
      </c>
      <c r="F56" s="21" t="s">
        <v>68</v>
      </c>
      <c r="G56" s="21" t="s">
        <v>125</v>
      </c>
      <c r="H56" s="22" t="s">
        <v>206</v>
      </c>
      <c r="I56" s="21"/>
      <c r="J56" s="21" t="s">
        <v>207</v>
      </c>
      <c r="K56" s="23" t="s">
        <v>129</v>
      </c>
      <c r="L56" s="19" t="str">
        <f aca="false">$A56&amp;"|"&amp;$B56&amp;"|"&amp;$C56</f>
        <v>VND-003|Security Posture|1</v>
      </c>
    </row>
    <row r="57" customFormat="false" ht="23.85" hidden="false" customHeight="false" outlineLevel="0" collapsed="false">
      <c r="A57" s="15" t="str">
        <f aca="false">IF('Vendor Inventory'!$A$8="","",'Vendor Inventory'!$A$8)</f>
        <v>VND-003</v>
      </c>
      <c r="B57" s="19" t="s">
        <v>123</v>
      </c>
      <c r="C57" s="19" t="n">
        <v>2</v>
      </c>
      <c r="D57" s="20" t="s">
        <v>131</v>
      </c>
      <c r="E57" s="21" t="n">
        <v>2</v>
      </c>
      <c r="F57" s="21" t="s">
        <v>68</v>
      </c>
      <c r="G57" s="21" t="s">
        <v>132</v>
      </c>
      <c r="H57" s="22" t="s">
        <v>206</v>
      </c>
      <c r="I57" s="21"/>
      <c r="J57" s="21"/>
      <c r="K57" s="23"/>
      <c r="L57" s="19" t="str">
        <f aca="false">$A57&amp;"|"&amp;$B57&amp;"|"&amp;$C57</f>
        <v>VND-003|Security Posture|2</v>
      </c>
    </row>
    <row r="58" customFormat="false" ht="15" hidden="false" customHeight="false" outlineLevel="0" collapsed="false">
      <c r="A58" s="15" t="str">
        <f aca="false">IF('Vendor Inventory'!$A$8="","",'Vendor Inventory'!$A$8)</f>
        <v>VND-003</v>
      </c>
      <c r="B58" s="19" t="s">
        <v>123</v>
      </c>
      <c r="C58" s="19" t="n">
        <v>3</v>
      </c>
      <c r="D58" s="20" t="s">
        <v>134</v>
      </c>
      <c r="E58" s="21" t="n">
        <v>1</v>
      </c>
      <c r="F58" s="21" t="s">
        <v>68</v>
      </c>
      <c r="G58" s="21" t="s">
        <v>137</v>
      </c>
      <c r="H58" s="22" t="s">
        <v>206</v>
      </c>
      <c r="I58" s="21"/>
      <c r="J58" s="21" t="s">
        <v>208</v>
      </c>
      <c r="K58" s="23"/>
      <c r="L58" s="19" t="str">
        <f aca="false">$A58&amp;"|"&amp;$B58&amp;"|"&amp;$C58</f>
        <v>VND-003|Security Posture|3</v>
      </c>
    </row>
    <row r="59" customFormat="false" ht="23.85" hidden="false" customHeight="false" outlineLevel="0" collapsed="false">
      <c r="A59" s="15" t="str">
        <f aca="false">IF('Vendor Inventory'!$A$8="","",'Vendor Inventory'!$A$8)</f>
        <v>VND-003</v>
      </c>
      <c r="B59" s="19" t="s">
        <v>123</v>
      </c>
      <c r="C59" s="19" t="n">
        <v>4</v>
      </c>
      <c r="D59" s="20" t="s">
        <v>136</v>
      </c>
      <c r="E59" s="21" t="n">
        <v>2</v>
      </c>
      <c r="F59" s="21" t="s">
        <v>68</v>
      </c>
      <c r="G59" s="21" t="s">
        <v>137</v>
      </c>
      <c r="H59" s="22" t="s">
        <v>206</v>
      </c>
      <c r="I59" s="21"/>
      <c r="J59" s="21" t="s">
        <v>165</v>
      </c>
      <c r="K59" s="23"/>
      <c r="L59" s="19" t="str">
        <f aca="false">$A59&amp;"|"&amp;$B59&amp;"|"&amp;$C59</f>
        <v>VND-003|Security Posture|4</v>
      </c>
    </row>
    <row r="60" customFormat="false" ht="23.85" hidden="false" customHeight="false" outlineLevel="0" collapsed="false">
      <c r="A60" s="15" t="str">
        <f aca="false">IF('Vendor Inventory'!$A$8="","",'Vendor Inventory'!$A$8)</f>
        <v>VND-003</v>
      </c>
      <c r="B60" s="19" t="s">
        <v>123</v>
      </c>
      <c r="C60" s="19" t="n">
        <v>5</v>
      </c>
      <c r="D60" s="20" t="s">
        <v>139</v>
      </c>
      <c r="E60" s="28"/>
      <c r="F60" s="28"/>
      <c r="G60" s="28"/>
      <c r="H60" s="28"/>
      <c r="I60" s="28"/>
      <c r="J60" s="28"/>
      <c r="K60" s="23"/>
      <c r="L60" s="19" t="str">
        <f aca="false">$A60&amp;"|"&amp;$B60&amp;"|"&amp;$C60</f>
        <v>VND-003|Security Posture|5</v>
      </c>
    </row>
    <row r="61" customFormat="false" ht="23.85" hidden="false" customHeight="false" outlineLevel="0" collapsed="false">
      <c r="A61" s="15" t="str">
        <f aca="false">IF('Vendor Inventory'!$A$8="","",'Vendor Inventory'!$A$8)</f>
        <v>VND-003</v>
      </c>
      <c r="B61" s="19" t="s">
        <v>141</v>
      </c>
      <c r="C61" s="19" t="n">
        <v>1</v>
      </c>
      <c r="D61" s="20" t="s">
        <v>142</v>
      </c>
      <c r="E61" s="28"/>
      <c r="F61" s="28"/>
      <c r="G61" s="28"/>
      <c r="H61" s="28"/>
      <c r="I61" s="28"/>
      <c r="J61" s="28"/>
      <c r="K61" s="23"/>
      <c r="L61" s="19" t="str">
        <f aca="false">$A61&amp;"|"&amp;$B61&amp;"|"&amp;$C61</f>
        <v>VND-003|Data Handling &amp; Privacy|1</v>
      </c>
    </row>
    <row r="62" customFormat="false" ht="15" hidden="false" customHeight="false" outlineLevel="0" collapsed="false">
      <c r="A62" s="15" t="str">
        <f aca="false">IF('Vendor Inventory'!$A$8="","",'Vendor Inventory'!$A$8)</f>
        <v>VND-003</v>
      </c>
      <c r="B62" s="19" t="s">
        <v>141</v>
      </c>
      <c r="C62" s="19" t="n">
        <v>2</v>
      </c>
      <c r="D62" s="20" t="s">
        <v>145</v>
      </c>
      <c r="E62" s="28"/>
      <c r="F62" s="28"/>
      <c r="G62" s="28"/>
      <c r="H62" s="28"/>
      <c r="I62" s="28"/>
      <c r="J62" s="28"/>
      <c r="K62" s="23"/>
      <c r="L62" s="19" t="str">
        <f aca="false">$A62&amp;"|"&amp;$B62&amp;"|"&amp;$C62</f>
        <v>VND-003|Data Handling &amp; Privacy|2</v>
      </c>
    </row>
    <row r="63" customFormat="false" ht="23.85" hidden="false" customHeight="false" outlineLevel="0" collapsed="false">
      <c r="A63" s="15" t="str">
        <f aca="false">IF('Vendor Inventory'!$A$8="","",'Vendor Inventory'!$A$8)</f>
        <v>VND-003</v>
      </c>
      <c r="B63" s="19" t="s">
        <v>141</v>
      </c>
      <c r="C63" s="19" t="n">
        <v>3</v>
      </c>
      <c r="D63" s="20" t="s">
        <v>148</v>
      </c>
      <c r="E63" s="28"/>
      <c r="F63" s="28"/>
      <c r="G63" s="28"/>
      <c r="H63" s="28"/>
      <c r="I63" s="28"/>
      <c r="J63" s="28"/>
      <c r="K63" s="23"/>
      <c r="L63" s="19" t="str">
        <f aca="false">$A63&amp;"|"&amp;$B63&amp;"|"&amp;$C63</f>
        <v>VND-003|Data Handling &amp; Privacy|3</v>
      </c>
    </row>
    <row r="64" customFormat="false" ht="23.85" hidden="false" customHeight="false" outlineLevel="0" collapsed="false">
      <c r="A64" s="15" t="str">
        <f aca="false">IF('Vendor Inventory'!$A$8="","",'Vendor Inventory'!$A$8)</f>
        <v>VND-003</v>
      </c>
      <c r="B64" s="19" t="s">
        <v>141</v>
      </c>
      <c r="C64" s="19" t="n">
        <v>4</v>
      </c>
      <c r="D64" s="20" t="s">
        <v>151</v>
      </c>
      <c r="E64" s="28"/>
      <c r="F64" s="28"/>
      <c r="G64" s="28"/>
      <c r="H64" s="28"/>
      <c r="I64" s="28"/>
      <c r="J64" s="28"/>
      <c r="K64" s="23"/>
      <c r="L64" s="19" t="str">
        <f aca="false">$A64&amp;"|"&amp;$B64&amp;"|"&amp;$C64</f>
        <v>VND-003|Data Handling &amp; Privacy|4</v>
      </c>
    </row>
    <row r="65" customFormat="false" ht="35.05" hidden="false" customHeight="false" outlineLevel="0" collapsed="false">
      <c r="A65" s="15" t="str">
        <f aca="false">IF('Vendor Inventory'!$A$8="","",'Vendor Inventory'!$A$8)</f>
        <v>VND-003</v>
      </c>
      <c r="B65" s="19" t="s">
        <v>141</v>
      </c>
      <c r="C65" s="19" t="n">
        <v>5</v>
      </c>
      <c r="D65" s="20" t="s">
        <v>152</v>
      </c>
      <c r="E65" s="28"/>
      <c r="F65" s="28"/>
      <c r="G65" s="28"/>
      <c r="H65" s="28"/>
      <c r="I65" s="28"/>
      <c r="J65" s="28"/>
      <c r="K65" s="23"/>
      <c r="L65" s="19" t="str">
        <f aca="false">$A65&amp;"|"&amp;$B65&amp;"|"&amp;$C65</f>
        <v>VND-003|Data Handling &amp; Privacy|5</v>
      </c>
    </row>
    <row r="66" customFormat="false" ht="23.85" hidden="false" customHeight="false" outlineLevel="0" collapsed="false">
      <c r="A66" s="15" t="str">
        <f aca="false">IF('Vendor Inventory'!$A$8="","",'Vendor Inventory'!$A$8)</f>
        <v>VND-003</v>
      </c>
      <c r="B66" s="19" t="s">
        <v>155</v>
      </c>
      <c r="C66" s="19" t="n">
        <v>1</v>
      </c>
      <c r="D66" s="20" t="s">
        <v>156</v>
      </c>
      <c r="E66" s="28"/>
      <c r="F66" s="28"/>
      <c r="G66" s="28"/>
      <c r="H66" s="28"/>
      <c r="I66" s="28"/>
      <c r="J66" s="28"/>
      <c r="K66" s="23"/>
      <c r="L66" s="19" t="str">
        <f aca="false">$A66&amp;"|"&amp;$B66&amp;"|"&amp;$C66</f>
        <v>VND-003|Compliance &amp; Certifications|1</v>
      </c>
    </row>
    <row r="67" customFormat="false" ht="15" hidden="false" customHeight="false" outlineLevel="0" collapsed="false">
      <c r="A67" s="15" t="str">
        <f aca="false">IF('Vendor Inventory'!$A$8="","",'Vendor Inventory'!$A$8)</f>
        <v>VND-003</v>
      </c>
      <c r="B67" s="19" t="s">
        <v>155</v>
      </c>
      <c r="C67" s="19" t="n">
        <v>2</v>
      </c>
      <c r="D67" s="20" t="s">
        <v>158</v>
      </c>
      <c r="E67" s="28"/>
      <c r="F67" s="28"/>
      <c r="G67" s="28"/>
      <c r="H67" s="28"/>
      <c r="I67" s="28"/>
      <c r="J67" s="28"/>
      <c r="K67" s="23" t="s">
        <v>161</v>
      </c>
      <c r="L67" s="19" t="str">
        <f aca="false">$A67&amp;"|"&amp;$B67&amp;"|"&amp;$C67</f>
        <v>VND-003|Compliance &amp; Certifications|2</v>
      </c>
    </row>
    <row r="68" customFormat="false" ht="23.85" hidden="false" customHeight="false" outlineLevel="0" collapsed="false">
      <c r="A68" s="15" t="str">
        <f aca="false">IF('Vendor Inventory'!$A$8="","",'Vendor Inventory'!$A$8)</f>
        <v>VND-003</v>
      </c>
      <c r="B68" s="19" t="s">
        <v>155</v>
      </c>
      <c r="C68" s="19" t="n">
        <v>3</v>
      </c>
      <c r="D68" s="20" t="s">
        <v>162</v>
      </c>
      <c r="E68" s="28"/>
      <c r="F68" s="28"/>
      <c r="G68" s="28"/>
      <c r="H68" s="28"/>
      <c r="I68" s="28"/>
      <c r="J68" s="28"/>
      <c r="K68" s="23"/>
      <c r="L68" s="19" t="str">
        <f aca="false">$A68&amp;"|"&amp;$B68&amp;"|"&amp;$C68</f>
        <v>VND-003|Compliance &amp; Certifications|3</v>
      </c>
    </row>
    <row r="69" customFormat="false" ht="23.85" hidden="false" customHeight="false" outlineLevel="0" collapsed="false">
      <c r="A69" s="15" t="str">
        <f aca="false">IF('Vendor Inventory'!$A$8="","",'Vendor Inventory'!$A$8)</f>
        <v>VND-003</v>
      </c>
      <c r="B69" s="19" t="s">
        <v>155</v>
      </c>
      <c r="C69" s="19" t="n">
        <v>4</v>
      </c>
      <c r="D69" s="20" t="s">
        <v>164</v>
      </c>
      <c r="E69" s="28"/>
      <c r="F69" s="28"/>
      <c r="G69" s="28"/>
      <c r="H69" s="28"/>
      <c r="I69" s="28"/>
      <c r="J69" s="28"/>
      <c r="K69" s="23"/>
      <c r="L69" s="19" t="str">
        <f aca="false">$A69&amp;"|"&amp;$B69&amp;"|"&amp;$C69</f>
        <v>VND-003|Compliance &amp; Certifications|4</v>
      </c>
    </row>
    <row r="70" customFormat="false" ht="15" hidden="false" customHeight="false" outlineLevel="0" collapsed="false">
      <c r="A70" s="15" t="str">
        <f aca="false">IF('Vendor Inventory'!$A$8="","",'Vendor Inventory'!$A$8)</f>
        <v>VND-003</v>
      </c>
      <c r="B70" s="19" t="s">
        <v>155</v>
      </c>
      <c r="C70" s="19" t="n">
        <v>5</v>
      </c>
      <c r="D70" s="20" t="s">
        <v>166</v>
      </c>
      <c r="E70" s="28"/>
      <c r="F70" s="28"/>
      <c r="G70" s="28"/>
      <c r="H70" s="28"/>
      <c r="I70" s="28"/>
      <c r="J70" s="28"/>
      <c r="K70" s="23"/>
      <c r="L70" s="19" t="str">
        <f aca="false">$A70&amp;"|"&amp;$B70&amp;"|"&amp;$C70</f>
        <v>VND-003|Compliance &amp; Certifications|5</v>
      </c>
    </row>
    <row r="71" customFormat="false" ht="46.25" hidden="false" customHeight="false" outlineLevel="0" collapsed="false">
      <c r="A71" s="15" t="str">
        <f aca="false">IF('Vendor Inventory'!$A$8="","",'Vendor Inventory'!$A$8)</f>
        <v>VND-003</v>
      </c>
      <c r="B71" s="19" t="s">
        <v>168</v>
      </c>
      <c r="C71" s="19" t="n">
        <v>1</v>
      </c>
      <c r="D71" s="20" t="s">
        <v>169</v>
      </c>
      <c r="E71" s="28"/>
      <c r="F71" s="28"/>
      <c r="G71" s="28"/>
      <c r="H71" s="28"/>
      <c r="I71" s="28"/>
      <c r="J71" s="28"/>
      <c r="K71" s="23" t="s">
        <v>161</v>
      </c>
      <c r="L71" s="19" t="str">
        <f aca="false">$A71&amp;"|"&amp;$B71&amp;"|"&amp;$C71</f>
        <v>VND-003|AI Governance &amp; Model Risk|1</v>
      </c>
    </row>
    <row r="72" customFormat="false" ht="15" hidden="false" customHeight="false" outlineLevel="0" collapsed="false">
      <c r="A72" s="15" t="str">
        <f aca="false">IF('Vendor Inventory'!$A$8="","",'Vendor Inventory'!$A$8)</f>
        <v>VND-003</v>
      </c>
      <c r="B72" s="19" t="s">
        <v>168</v>
      </c>
      <c r="C72" s="19" t="n">
        <v>2</v>
      </c>
      <c r="D72" s="20" t="s">
        <v>171</v>
      </c>
      <c r="E72" s="28"/>
      <c r="F72" s="28"/>
      <c r="G72" s="28"/>
      <c r="H72" s="28"/>
      <c r="I72" s="28"/>
      <c r="J72" s="28"/>
      <c r="K72" s="23"/>
      <c r="L72" s="19" t="str">
        <f aca="false">$A72&amp;"|"&amp;$B72&amp;"|"&amp;$C72</f>
        <v>VND-003|AI Governance &amp; Model Risk|2</v>
      </c>
    </row>
    <row r="73" customFormat="false" ht="23.85" hidden="false" customHeight="false" outlineLevel="0" collapsed="false">
      <c r="A73" s="15" t="str">
        <f aca="false">IF('Vendor Inventory'!$A$8="","",'Vendor Inventory'!$A$8)</f>
        <v>VND-003</v>
      </c>
      <c r="B73" s="19" t="s">
        <v>168</v>
      </c>
      <c r="C73" s="19" t="n">
        <v>3</v>
      </c>
      <c r="D73" s="20" t="s">
        <v>172</v>
      </c>
      <c r="E73" s="28"/>
      <c r="F73" s="28"/>
      <c r="G73" s="28"/>
      <c r="H73" s="28"/>
      <c r="I73" s="28"/>
      <c r="J73" s="28"/>
      <c r="K73" s="23"/>
      <c r="L73" s="19" t="str">
        <f aca="false">$A73&amp;"|"&amp;$B73&amp;"|"&amp;$C73</f>
        <v>VND-003|AI Governance &amp; Model Risk|3</v>
      </c>
    </row>
    <row r="74" customFormat="false" ht="23.85" hidden="false" customHeight="false" outlineLevel="0" collapsed="false">
      <c r="A74" s="15" t="str">
        <f aca="false">IF('Vendor Inventory'!$A$8="","",'Vendor Inventory'!$A$8)</f>
        <v>VND-003</v>
      </c>
      <c r="B74" s="19" t="s">
        <v>168</v>
      </c>
      <c r="C74" s="19" t="n">
        <v>4</v>
      </c>
      <c r="D74" s="20" t="s">
        <v>174</v>
      </c>
      <c r="E74" s="28"/>
      <c r="F74" s="28"/>
      <c r="G74" s="28"/>
      <c r="H74" s="28"/>
      <c r="I74" s="28"/>
      <c r="J74" s="28"/>
      <c r="K74" s="23"/>
      <c r="L74" s="19" t="str">
        <f aca="false">$A74&amp;"|"&amp;$B74&amp;"|"&amp;$C74</f>
        <v>VND-003|AI Governance &amp; Model Risk|4</v>
      </c>
    </row>
    <row r="75" customFormat="false" ht="23.85" hidden="false" customHeight="false" outlineLevel="0" collapsed="false">
      <c r="A75" s="15" t="str">
        <f aca="false">IF('Vendor Inventory'!$A$8="","",'Vendor Inventory'!$A$8)</f>
        <v>VND-003</v>
      </c>
      <c r="B75" s="19" t="s">
        <v>168</v>
      </c>
      <c r="C75" s="19" t="n">
        <v>5</v>
      </c>
      <c r="D75" s="20" t="s">
        <v>176</v>
      </c>
      <c r="E75" s="28"/>
      <c r="F75" s="28"/>
      <c r="G75" s="28"/>
      <c r="H75" s="28"/>
      <c r="I75" s="28"/>
      <c r="J75" s="28"/>
      <c r="K75" s="23"/>
      <c r="L75" s="19" t="str">
        <f aca="false">$A75&amp;"|"&amp;$B75&amp;"|"&amp;$C75</f>
        <v>VND-003|AI Governance &amp; Model Risk|5</v>
      </c>
    </row>
    <row r="76" customFormat="false" ht="15" hidden="false" customHeight="false" outlineLevel="0" collapsed="false">
      <c r="A76" s="15" t="str">
        <f aca="false">IF('Vendor Inventory'!$A$8="","",'Vendor Inventory'!$A$8)</f>
        <v>VND-003</v>
      </c>
      <c r="B76" s="19" t="s">
        <v>178</v>
      </c>
      <c r="C76" s="19" t="n">
        <v>1</v>
      </c>
      <c r="D76" s="20" t="s">
        <v>179</v>
      </c>
      <c r="E76" s="28"/>
      <c r="F76" s="28"/>
      <c r="G76" s="28"/>
      <c r="H76" s="28"/>
      <c r="I76" s="28"/>
      <c r="J76" s="28"/>
      <c r="K76" s="23"/>
      <c r="L76" s="19" t="str">
        <f aca="false">$A76&amp;"|"&amp;$B76&amp;"|"&amp;$C76</f>
        <v>VND-003|Operational Resilience|1</v>
      </c>
    </row>
    <row r="77" customFormat="false" ht="15" hidden="false" customHeight="false" outlineLevel="0" collapsed="false">
      <c r="A77" s="15" t="str">
        <f aca="false">IF('Vendor Inventory'!$A$8="","",'Vendor Inventory'!$A$8)</f>
        <v>VND-003</v>
      </c>
      <c r="B77" s="19" t="s">
        <v>178</v>
      </c>
      <c r="C77" s="19" t="n">
        <v>2</v>
      </c>
      <c r="D77" s="20" t="s">
        <v>181</v>
      </c>
      <c r="E77" s="28"/>
      <c r="F77" s="28"/>
      <c r="G77" s="28"/>
      <c r="H77" s="28"/>
      <c r="I77" s="28"/>
      <c r="J77" s="28"/>
      <c r="K77" s="23"/>
      <c r="L77" s="19" t="str">
        <f aca="false">$A77&amp;"|"&amp;$B77&amp;"|"&amp;$C77</f>
        <v>VND-003|Operational Resilience|2</v>
      </c>
    </row>
    <row r="78" customFormat="false" ht="23.85" hidden="false" customHeight="false" outlineLevel="0" collapsed="false">
      <c r="A78" s="15" t="str">
        <f aca="false">IF('Vendor Inventory'!$A$8="","",'Vendor Inventory'!$A$8)</f>
        <v>VND-003</v>
      </c>
      <c r="B78" s="19" t="s">
        <v>178</v>
      </c>
      <c r="C78" s="19" t="n">
        <v>3</v>
      </c>
      <c r="D78" s="20" t="s">
        <v>183</v>
      </c>
      <c r="E78" s="28"/>
      <c r="F78" s="28"/>
      <c r="G78" s="28"/>
      <c r="H78" s="28"/>
      <c r="I78" s="28"/>
      <c r="J78" s="28"/>
      <c r="K78" s="23"/>
      <c r="L78" s="19" t="str">
        <f aca="false">$A78&amp;"|"&amp;$B78&amp;"|"&amp;$C78</f>
        <v>VND-003|Operational Resilience|3</v>
      </c>
    </row>
    <row r="79" customFormat="false" ht="15" hidden="false" customHeight="false" outlineLevel="0" collapsed="false">
      <c r="A79" s="15" t="str">
        <f aca="false">IF('Vendor Inventory'!$A$8="","",'Vendor Inventory'!$A$8)</f>
        <v>VND-003</v>
      </c>
      <c r="B79" s="19" t="s">
        <v>178</v>
      </c>
      <c r="C79" s="19" t="n">
        <v>4</v>
      </c>
      <c r="D79" s="20" t="s">
        <v>186</v>
      </c>
      <c r="E79" s="28"/>
      <c r="F79" s="28"/>
      <c r="G79" s="28"/>
      <c r="H79" s="28"/>
      <c r="I79" s="28"/>
      <c r="J79" s="28"/>
      <c r="K79" s="23"/>
      <c r="L79" s="19" t="str">
        <f aca="false">$A79&amp;"|"&amp;$B79&amp;"|"&amp;$C79</f>
        <v>VND-003|Operational Resilience|4</v>
      </c>
    </row>
    <row r="80" customFormat="false" ht="23.85" hidden="false" customHeight="false" outlineLevel="0" collapsed="false">
      <c r="A80" s="15" t="str">
        <f aca="false">IF('Vendor Inventory'!$A$8="","",'Vendor Inventory'!$A$8)</f>
        <v>VND-003</v>
      </c>
      <c r="B80" s="19" t="s">
        <v>178</v>
      </c>
      <c r="C80" s="19" t="n">
        <v>5</v>
      </c>
      <c r="D80" s="20" t="s">
        <v>188</v>
      </c>
      <c r="E80" s="28"/>
      <c r="F80" s="28"/>
      <c r="G80" s="28"/>
      <c r="H80" s="28"/>
      <c r="I80" s="28"/>
      <c r="J80" s="28"/>
      <c r="K80" s="23"/>
      <c r="L80" s="19" t="str">
        <f aca="false">$A80&amp;"|"&amp;$B80&amp;"|"&amp;$C80</f>
        <v>VND-003|Operational Resilience|5</v>
      </c>
    </row>
    <row r="81" customFormat="false" ht="57.45" hidden="false" customHeight="false" outlineLevel="0" collapsed="false">
      <c r="A81" s="15" t="str">
        <f aca="false">IF('Vendor Inventory'!$A$9="","",'Vendor Inventory'!$A$9)</f>
        <v/>
      </c>
      <c r="B81" s="19" t="s">
        <v>123</v>
      </c>
      <c r="C81" s="19" t="n">
        <v>1</v>
      </c>
      <c r="D81" s="20" t="s">
        <v>124</v>
      </c>
      <c r="E81" s="28"/>
      <c r="F81" s="28"/>
      <c r="G81" s="28"/>
      <c r="H81" s="28"/>
      <c r="I81" s="28"/>
      <c r="J81" s="28"/>
      <c r="K81" s="23" t="s">
        <v>129</v>
      </c>
      <c r="L81" s="19" t="str">
        <f aca="false">$A81&amp;"|"&amp;$B81&amp;"|"&amp;$C81</f>
        <v>|Security Posture|1</v>
      </c>
    </row>
    <row r="82" customFormat="false" ht="23.85" hidden="false" customHeight="false" outlineLevel="0" collapsed="false">
      <c r="A82" s="15" t="str">
        <f aca="false">IF('Vendor Inventory'!$A$9="","",'Vendor Inventory'!$A$9)</f>
        <v/>
      </c>
      <c r="B82" s="19" t="s">
        <v>123</v>
      </c>
      <c r="C82" s="19" t="n">
        <v>2</v>
      </c>
      <c r="D82" s="20" t="s">
        <v>131</v>
      </c>
      <c r="E82" s="28"/>
      <c r="F82" s="28"/>
      <c r="G82" s="28"/>
      <c r="H82" s="28"/>
      <c r="I82" s="28"/>
      <c r="J82" s="28"/>
      <c r="K82" s="23"/>
      <c r="L82" s="19" t="str">
        <f aca="false">$A82&amp;"|"&amp;$B82&amp;"|"&amp;$C82</f>
        <v>|Security Posture|2</v>
      </c>
    </row>
    <row r="83" customFormat="false" ht="15" hidden="false" customHeight="false" outlineLevel="0" collapsed="false">
      <c r="A83" s="15" t="str">
        <f aca="false">IF('Vendor Inventory'!$A$9="","",'Vendor Inventory'!$A$9)</f>
        <v/>
      </c>
      <c r="B83" s="19" t="s">
        <v>123</v>
      </c>
      <c r="C83" s="19" t="n">
        <v>3</v>
      </c>
      <c r="D83" s="20" t="s">
        <v>134</v>
      </c>
      <c r="E83" s="28"/>
      <c r="F83" s="28"/>
      <c r="G83" s="28"/>
      <c r="H83" s="28"/>
      <c r="I83" s="28"/>
      <c r="J83" s="28"/>
      <c r="K83" s="23"/>
      <c r="L83" s="19" t="str">
        <f aca="false">$A83&amp;"|"&amp;$B83&amp;"|"&amp;$C83</f>
        <v>|Security Posture|3</v>
      </c>
    </row>
    <row r="84" customFormat="false" ht="23.85" hidden="false" customHeight="false" outlineLevel="0" collapsed="false">
      <c r="A84" s="15" t="str">
        <f aca="false">IF('Vendor Inventory'!$A$9="","",'Vendor Inventory'!$A$9)</f>
        <v/>
      </c>
      <c r="B84" s="19" t="s">
        <v>123</v>
      </c>
      <c r="C84" s="19" t="n">
        <v>4</v>
      </c>
      <c r="D84" s="20" t="s">
        <v>136</v>
      </c>
      <c r="E84" s="28"/>
      <c r="F84" s="28"/>
      <c r="G84" s="28"/>
      <c r="H84" s="28"/>
      <c r="I84" s="28"/>
      <c r="J84" s="28"/>
      <c r="K84" s="23"/>
      <c r="L84" s="19" t="str">
        <f aca="false">$A84&amp;"|"&amp;$B84&amp;"|"&amp;$C84</f>
        <v>|Security Posture|4</v>
      </c>
    </row>
    <row r="85" customFormat="false" ht="23.85" hidden="false" customHeight="false" outlineLevel="0" collapsed="false">
      <c r="A85" s="15" t="str">
        <f aca="false">IF('Vendor Inventory'!$A$9="","",'Vendor Inventory'!$A$9)</f>
        <v/>
      </c>
      <c r="B85" s="19" t="s">
        <v>123</v>
      </c>
      <c r="C85" s="19" t="n">
        <v>5</v>
      </c>
      <c r="D85" s="20" t="s">
        <v>139</v>
      </c>
      <c r="E85" s="28"/>
      <c r="F85" s="28"/>
      <c r="G85" s="28"/>
      <c r="H85" s="28"/>
      <c r="I85" s="28"/>
      <c r="J85" s="28"/>
      <c r="K85" s="23"/>
      <c r="L85" s="19" t="str">
        <f aca="false">$A85&amp;"|"&amp;$B85&amp;"|"&amp;$C85</f>
        <v>|Security Posture|5</v>
      </c>
    </row>
    <row r="86" customFormat="false" ht="23.85" hidden="false" customHeight="false" outlineLevel="0" collapsed="false">
      <c r="A86" s="15" t="str">
        <f aca="false">IF('Vendor Inventory'!$A$9="","",'Vendor Inventory'!$A$9)</f>
        <v/>
      </c>
      <c r="B86" s="19" t="s">
        <v>141</v>
      </c>
      <c r="C86" s="19" t="n">
        <v>1</v>
      </c>
      <c r="D86" s="20" t="s">
        <v>142</v>
      </c>
      <c r="E86" s="28"/>
      <c r="F86" s="28"/>
      <c r="G86" s="28"/>
      <c r="H86" s="28"/>
      <c r="I86" s="28"/>
      <c r="J86" s="28"/>
      <c r="K86" s="23"/>
      <c r="L86" s="19" t="str">
        <f aca="false">$A86&amp;"|"&amp;$B86&amp;"|"&amp;$C86</f>
        <v>|Data Handling &amp; Privacy|1</v>
      </c>
    </row>
    <row r="87" customFormat="false" ht="15" hidden="false" customHeight="false" outlineLevel="0" collapsed="false">
      <c r="A87" s="15" t="str">
        <f aca="false">IF('Vendor Inventory'!$A$9="","",'Vendor Inventory'!$A$9)</f>
        <v/>
      </c>
      <c r="B87" s="19" t="s">
        <v>141</v>
      </c>
      <c r="C87" s="19" t="n">
        <v>2</v>
      </c>
      <c r="D87" s="20" t="s">
        <v>145</v>
      </c>
      <c r="E87" s="28"/>
      <c r="F87" s="28"/>
      <c r="G87" s="28"/>
      <c r="H87" s="28"/>
      <c r="I87" s="28"/>
      <c r="J87" s="28"/>
      <c r="K87" s="23"/>
      <c r="L87" s="19" t="str">
        <f aca="false">$A87&amp;"|"&amp;$B87&amp;"|"&amp;$C87</f>
        <v>|Data Handling &amp; Privacy|2</v>
      </c>
    </row>
    <row r="88" customFormat="false" ht="23.85" hidden="false" customHeight="false" outlineLevel="0" collapsed="false">
      <c r="A88" s="15" t="str">
        <f aca="false">IF('Vendor Inventory'!$A$9="","",'Vendor Inventory'!$A$9)</f>
        <v/>
      </c>
      <c r="B88" s="19" t="s">
        <v>141</v>
      </c>
      <c r="C88" s="19" t="n">
        <v>3</v>
      </c>
      <c r="D88" s="20" t="s">
        <v>148</v>
      </c>
      <c r="E88" s="28"/>
      <c r="F88" s="28"/>
      <c r="G88" s="28"/>
      <c r="H88" s="28"/>
      <c r="I88" s="28"/>
      <c r="J88" s="28"/>
      <c r="K88" s="23"/>
      <c r="L88" s="19" t="str">
        <f aca="false">$A88&amp;"|"&amp;$B88&amp;"|"&amp;$C88</f>
        <v>|Data Handling &amp; Privacy|3</v>
      </c>
    </row>
    <row r="89" customFormat="false" ht="23.85" hidden="false" customHeight="false" outlineLevel="0" collapsed="false">
      <c r="A89" s="15" t="str">
        <f aca="false">IF('Vendor Inventory'!$A$9="","",'Vendor Inventory'!$A$9)</f>
        <v/>
      </c>
      <c r="B89" s="19" t="s">
        <v>141</v>
      </c>
      <c r="C89" s="19" t="n">
        <v>4</v>
      </c>
      <c r="D89" s="20" t="s">
        <v>151</v>
      </c>
      <c r="E89" s="28"/>
      <c r="F89" s="28"/>
      <c r="G89" s="28"/>
      <c r="H89" s="28"/>
      <c r="I89" s="28"/>
      <c r="J89" s="28"/>
      <c r="K89" s="23"/>
      <c r="L89" s="19" t="str">
        <f aca="false">$A89&amp;"|"&amp;$B89&amp;"|"&amp;$C89</f>
        <v>|Data Handling &amp; Privacy|4</v>
      </c>
    </row>
    <row r="90" customFormat="false" ht="35.05" hidden="false" customHeight="false" outlineLevel="0" collapsed="false">
      <c r="A90" s="15" t="str">
        <f aca="false">IF('Vendor Inventory'!$A$9="","",'Vendor Inventory'!$A$9)</f>
        <v/>
      </c>
      <c r="B90" s="19" t="s">
        <v>141</v>
      </c>
      <c r="C90" s="19" t="n">
        <v>5</v>
      </c>
      <c r="D90" s="20" t="s">
        <v>152</v>
      </c>
      <c r="E90" s="28"/>
      <c r="F90" s="28"/>
      <c r="G90" s="28"/>
      <c r="H90" s="28"/>
      <c r="I90" s="28"/>
      <c r="J90" s="28"/>
      <c r="K90" s="23"/>
      <c r="L90" s="19" t="str">
        <f aca="false">$A90&amp;"|"&amp;$B90&amp;"|"&amp;$C90</f>
        <v>|Data Handling &amp; Privacy|5</v>
      </c>
    </row>
    <row r="91" customFormat="false" ht="23.85" hidden="false" customHeight="false" outlineLevel="0" collapsed="false">
      <c r="A91" s="15" t="str">
        <f aca="false">IF('Vendor Inventory'!$A$9="","",'Vendor Inventory'!$A$9)</f>
        <v/>
      </c>
      <c r="B91" s="19" t="s">
        <v>155</v>
      </c>
      <c r="C91" s="19" t="n">
        <v>1</v>
      </c>
      <c r="D91" s="20" t="s">
        <v>156</v>
      </c>
      <c r="E91" s="28"/>
      <c r="F91" s="28"/>
      <c r="G91" s="28"/>
      <c r="H91" s="28"/>
      <c r="I91" s="28"/>
      <c r="J91" s="28"/>
      <c r="K91" s="23"/>
      <c r="L91" s="19" t="str">
        <f aca="false">$A91&amp;"|"&amp;$B91&amp;"|"&amp;$C91</f>
        <v>|Compliance &amp; Certifications|1</v>
      </c>
    </row>
    <row r="92" customFormat="false" ht="15" hidden="false" customHeight="false" outlineLevel="0" collapsed="false">
      <c r="A92" s="15" t="str">
        <f aca="false">IF('Vendor Inventory'!$A$9="","",'Vendor Inventory'!$A$9)</f>
        <v/>
      </c>
      <c r="B92" s="19" t="s">
        <v>155</v>
      </c>
      <c r="C92" s="19" t="n">
        <v>2</v>
      </c>
      <c r="D92" s="20" t="s">
        <v>158</v>
      </c>
      <c r="E92" s="28"/>
      <c r="F92" s="28"/>
      <c r="G92" s="28"/>
      <c r="H92" s="28"/>
      <c r="I92" s="28"/>
      <c r="J92" s="28"/>
      <c r="K92" s="23" t="s">
        <v>161</v>
      </c>
      <c r="L92" s="19" t="str">
        <f aca="false">$A92&amp;"|"&amp;$B92&amp;"|"&amp;$C92</f>
        <v>|Compliance &amp; Certifications|2</v>
      </c>
    </row>
    <row r="93" customFormat="false" ht="23.85" hidden="false" customHeight="false" outlineLevel="0" collapsed="false">
      <c r="A93" s="15" t="str">
        <f aca="false">IF('Vendor Inventory'!$A$9="","",'Vendor Inventory'!$A$9)</f>
        <v/>
      </c>
      <c r="B93" s="19" t="s">
        <v>155</v>
      </c>
      <c r="C93" s="19" t="n">
        <v>3</v>
      </c>
      <c r="D93" s="20" t="s">
        <v>162</v>
      </c>
      <c r="E93" s="28"/>
      <c r="F93" s="28"/>
      <c r="G93" s="28"/>
      <c r="H93" s="28"/>
      <c r="I93" s="28"/>
      <c r="J93" s="28"/>
      <c r="K93" s="23"/>
      <c r="L93" s="19" t="str">
        <f aca="false">$A93&amp;"|"&amp;$B93&amp;"|"&amp;$C93</f>
        <v>|Compliance &amp; Certifications|3</v>
      </c>
    </row>
    <row r="94" customFormat="false" ht="23.85" hidden="false" customHeight="false" outlineLevel="0" collapsed="false">
      <c r="A94" s="15" t="str">
        <f aca="false">IF('Vendor Inventory'!$A$9="","",'Vendor Inventory'!$A$9)</f>
        <v/>
      </c>
      <c r="B94" s="19" t="s">
        <v>155</v>
      </c>
      <c r="C94" s="19" t="n">
        <v>4</v>
      </c>
      <c r="D94" s="20" t="s">
        <v>164</v>
      </c>
      <c r="E94" s="28"/>
      <c r="F94" s="28"/>
      <c r="G94" s="28"/>
      <c r="H94" s="28"/>
      <c r="I94" s="28"/>
      <c r="J94" s="28"/>
      <c r="K94" s="23"/>
      <c r="L94" s="19" t="str">
        <f aca="false">$A94&amp;"|"&amp;$B94&amp;"|"&amp;$C94</f>
        <v>|Compliance &amp; Certifications|4</v>
      </c>
    </row>
    <row r="95" customFormat="false" ht="15" hidden="false" customHeight="false" outlineLevel="0" collapsed="false">
      <c r="A95" s="15" t="str">
        <f aca="false">IF('Vendor Inventory'!$A$9="","",'Vendor Inventory'!$A$9)</f>
        <v/>
      </c>
      <c r="B95" s="19" t="s">
        <v>155</v>
      </c>
      <c r="C95" s="19" t="n">
        <v>5</v>
      </c>
      <c r="D95" s="20" t="s">
        <v>166</v>
      </c>
      <c r="E95" s="28"/>
      <c r="F95" s="28"/>
      <c r="G95" s="28"/>
      <c r="H95" s="28"/>
      <c r="I95" s="28"/>
      <c r="J95" s="28"/>
      <c r="K95" s="23"/>
      <c r="L95" s="19" t="str">
        <f aca="false">$A95&amp;"|"&amp;$B95&amp;"|"&amp;$C95</f>
        <v>|Compliance &amp; Certifications|5</v>
      </c>
    </row>
    <row r="96" customFormat="false" ht="46.25" hidden="false" customHeight="false" outlineLevel="0" collapsed="false">
      <c r="A96" s="15" t="str">
        <f aca="false">IF('Vendor Inventory'!$A$9="","",'Vendor Inventory'!$A$9)</f>
        <v/>
      </c>
      <c r="B96" s="19" t="s">
        <v>168</v>
      </c>
      <c r="C96" s="19" t="n">
        <v>1</v>
      </c>
      <c r="D96" s="20" t="s">
        <v>169</v>
      </c>
      <c r="E96" s="28"/>
      <c r="F96" s="28"/>
      <c r="G96" s="28"/>
      <c r="H96" s="28"/>
      <c r="I96" s="28"/>
      <c r="J96" s="28"/>
      <c r="K96" s="23" t="s">
        <v>161</v>
      </c>
      <c r="L96" s="19" t="str">
        <f aca="false">$A96&amp;"|"&amp;$B96&amp;"|"&amp;$C96</f>
        <v>|AI Governance &amp; Model Risk|1</v>
      </c>
    </row>
    <row r="97" customFormat="false" ht="15" hidden="false" customHeight="false" outlineLevel="0" collapsed="false">
      <c r="A97" s="15" t="str">
        <f aca="false">IF('Vendor Inventory'!$A$9="","",'Vendor Inventory'!$A$9)</f>
        <v/>
      </c>
      <c r="B97" s="19" t="s">
        <v>168</v>
      </c>
      <c r="C97" s="19" t="n">
        <v>2</v>
      </c>
      <c r="D97" s="20" t="s">
        <v>171</v>
      </c>
      <c r="E97" s="28"/>
      <c r="F97" s="28"/>
      <c r="G97" s="28"/>
      <c r="H97" s="28"/>
      <c r="I97" s="28"/>
      <c r="J97" s="28"/>
      <c r="K97" s="23"/>
      <c r="L97" s="19" t="str">
        <f aca="false">$A97&amp;"|"&amp;$B97&amp;"|"&amp;$C97</f>
        <v>|AI Governance &amp; Model Risk|2</v>
      </c>
    </row>
    <row r="98" customFormat="false" ht="23.85" hidden="false" customHeight="false" outlineLevel="0" collapsed="false">
      <c r="A98" s="15" t="str">
        <f aca="false">IF('Vendor Inventory'!$A$9="","",'Vendor Inventory'!$A$9)</f>
        <v/>
      </c>
      <c r="B98" s="19" t="s">
        <v>168</v>
      </c>
      <c r="C98" s="19" t="n">
        <v>3</v>
      </c>
      <c r="D98" s="20" t="s">
        <v>172</v>
      </c>
      <c r="E98" s="28"/>
      <c r="F98" s="28"/>
      <c r="G98" s="28"/>
      <c r="H98" s="28"/>
      <c r="I98" s="28"/>
      <c r="J98" s="28"/>
      <c r="K98" s="23"/>
      <c r="L98" s="19" t="str">
        <f aca="false">$A98&amp;"|"&amp;$B98&amp;"|"&amp;$C98</f>
        <v>|AI Governance &amp; Model Risk|3</v>
      </c>
    </row>
    <row r="99" customFormat="false" ht="23.85" hidden="false" customHeight="false" outlineLevel="0" collapsed="false">
      <c r="A99" s="15" t="str">
        <f aca="false">IF('Vendor Inventory'!$A$9="","",'Vendor Inventory'!$A$9)</f>
        <v/>
      </c>
      <c r="B99" s="19" t="s">
        <v>168</v>
      </c>
      <c r="C99" s="19" t="n">
        <v>4</v>
      </c>
      <c r="D99" s="20" t="s">
        <v>174</v>
      </c>
      <c r="E99" s="28"/>
      <c r="F99" s="28"/>
      <c r="G99" s="28"/>
      <c r="H99" s="28"/>
      <c r="I99" s="28"/>
      <c r="J99" s="28"/>
      <c r="K99" s="23"/>
      <c r="L99" s="19" t="str">
        <f aca="false">$A99&amp;"|"&amp;$B99&amp;"|"&amp;$C99</f>
        <v>|AI Governance &amp; Model Risk|4</v>
      </c>
    </row>
    <row r="100" customFormat="false" ht="23.85" hidden="false" customHeight="false" outlineLevel="0" collapsed="false">
      <c r="A100" s="15" t="str">
        <f aca="false">IF('Vendor Inventory'!$A$9="","",'Vendor Inventory'!$A$9)</f>
        <v/>
      </c>
      <c r="B100" s="19" t="s">
        <v>168</v>
      </c>
      <c r="C100" s="19" t="n">
        <v>5</v>
      </c>
      <c r="D100" s="20" t="s">
        <v>176</v>
      </c>
      <c r="E100" s="28"/>
      <c r="F100" s="28"/>
      <c r="G100" s="28"/>
      <c r="H100" s="28"/>
      <c r="I100" s="28"/>
      <c r="J100" s="28"/>
      <c r="K100" s="23"/>
      <c r="L100" s="19" t="str">
        <f aca="false">$A100&amp;"|"&amp;$B100&amp;"|"&amp;$C100</f>
        <v>|AI Governance &amp; Model Risk|5</v>
      </c>
    </row>
    <row r="101" customFormat="false" ht="15" hidden="false" customHeight="false" outlineLevel="0" collapsed="false">
      <c r="A101" s="15" t="str">
        <f aca="false">IF('Vendor Inventory'!$A$9="","",'Vendor Inventory'!$A$9)</f>
        <v/>
      </c>
      <c r="B101" s="19" t="s">
        <v>178</v>
      </c>
      <c r="C101" s="19" t="n">
        <v>1</v>
      </c>
      <c r="D101" s="20" t="s">
        <v>179</v>
      </c>
      <c r="E101" s="28"/>
      <c r="F101" s="28"/>
      <c r="G101" s="28"/>
      <c r="H101" s="28"/>
      <c r="I101" s="28"/>
      <c r="J101" s="28"/>
      <c r="K101" s="23"/>
      <c r="L101" s="19" t="str">
        <f aca="false">$A101&amp;"|"&amp;$B101&amp;"|"&amp;$C101</f>
        <v>|Operational Resilience|1</v>
      </c>
    </row>
    <row r="102" customFormat="false" ht="15" hidden="false" customHeight="false" outlineLevel="0" collapsed="false">
      <c r="A102" s="15" t="str">
        <f aca="false">IF('Vendor Inventory'!$A$9="","",'Vendor Inventory'!$A$9)</f>
        <v/>
      </c>
      <c r="B102" s="19" t="s">
        <v>178</v>
      </c>
      <c r="C102" s="19" t="n">
        <v>2</v>
      </c>
      <c r="D102" s="20" t="s">
        <v>181</v>
      </c>
      <c r="E102" s="28"/>
      <c r="F102" s="28"/>
      <c r="G102" s="28"/>
      <c r="H102" s="28"/>
      <c r="I102" s="28"/>
      <c r="J102" s="28"/>
      <c r="K102" s="23"/>
      <c r="L102" s="19" t="str">
        <f aca="false">$A102&amp;"|"&amp;$B102&amp;"|"&amp;$C102</f>
        <v>|Operational Resilience|2</v>
      </c>
    </row>
    <row r="103" customFormat="false" ht="23.85" hidden="false" customHeight="false" outlineLevel="0" collapsed="false">
      <c r="A103" s="15" t="str">
        <f aca="false">IF('Vendor Inventory'!$A$9="","",'Vendor Inventory'!$A$9)</f>
        <v/>
      </c>
      <c r="B103" s="19" t="s">
        <v>178</v>
      </c>
      <c r="C103" s="19" t="n">
        <v>3</v>
      </c>
      <c r="D103" s="20" t="s">
        <v>183</v>
      </c>
      <c r="E103" s="28"/>
      <c r="F103" s="28"/>
      <c r="G103" s="28"/>
      <c r="H103" s="28"/>
      <c r="I103" s="28"/>
      <c r="J103" s="28"/>
      <c r="K103" s="23"/>
      <c r="L103" s="19" t="str">
        <f aca="false">$A103&amp;"|"&amp;$B103&amp;"|"&amp;$C103</f>
        <v>|Operational Resilience|3</v>
      </c>
    </row>
    <row r="104" customFormat="false" ht="15" hidden="false" customHeight="false" outlineLevel="0" collapsed="false">
      <c r="A104" s="15" t="str">
        <f aca="false">IF('Vendor Inventory'!$A$9="","",'Vendor Inventory'!$A$9)</f>
        <v/>
      </c>
      <c r="B104" s="19" t="s">
        <v>178</v>
      </c>
      <c r="C104" s="19" t="n">
        <v>4</v>
      </c>
      <c r="D104" s="20" t="s">
        <v>186</v>
      </c>
      <c r="E104" s="28"/>
      <c r="F104" s="28"/>
      <c r="G104" s="28"/>
      <c r="H104" s="28"/>
      <c r="I104" s="28"/>
      <c r="J104" s="28"/>
      <c r="K104" s="23"/>
      <c r="L104" s="19" t="str">
        <f aca="false">$A104&amp;"|"&amp;$B104&amp;"|"&amp;$C104</f>
        <v>|Operational Resilience|4</v>
      </c>
    </row>
    <row r="105" customFormat="false" ht="23.85" hidden="false" customHeight="false" outlineLevel="0" collapsed="false">
      <c r="A105" s="15" t="str">
        <f aca="false">IF('Vendor Inventory'!$A$9="","",'Vendor Inventory'!$A$9)</f>
        <v/>
      </c>
      <c r="B105" s="19" t="s">
        <v>178</v>
      </c>
      <c r="C105" s="19" t="n">
        <v>5</v>
      </c>
      <c r="D105" s="20" t="s">
        <v>188</v>
      </c>
      <c r="E105" s="28"/>
      <c r="F105" s="28"/>
      <c r="G105" s="28"/>
      <c r="H105" s="28"/>
      <c r="I105" s="28"/>
      <c r="J105" s="28"/>
      <c r="K105" s="23"/>
      <c r="L105" s="19" t="str">
        <f aca="false">$A105&amp;"|"&amp;$B105&amp;"|"&amp;$C105</f>
        <v>|Operational Resilience|5</v>
      </c>
    </row>
    <row r="106" customFormat="false" ht="57.45" hidden="false" customHeight="false" outlineLevel="0" collapsed="false">
      <c r="A106" s="15" t="str">
        <f aca="false">IF('Vendor Inventory'!$A$10="","",'Vendor Inventory'!$A$10)</f>
        <v/>
      </c>
      <c r="B106" s="19" t="s">
        <v>123</v>
      </c>
      <c r="C106" s="19" t="n">
        <v>1</v>
      </c>
      <c r="D106" s="20" t="s">
        <v>124</v>
      </c>
      <c r="E106" s="28"/>
      <c r="F106" s="28"/>
      <c r="G106" s="28"/>
      <c r="H106" s="28"/>
      <c r="I106" s="28"/>
      <c r="J106" s="28"/>
      <c r="K106" s="23" t="s">
        <v>129</v>
      </c>
      <c r="L106" s="19" t="str">
        <f aca="false">$A106&amp;"|"&amp;$B106&amp;"|"&amp;$C106</f>
        <v>|Security Posture|1</v>
      </c>
    </row>
    <row r="107" customFormat="false" ht="23.85" hidden="false" customHeight="false" outlineLevel="0" collapsed="false">
      <c r="A107" s="15" t="str">
        <f aca="false">IF('Vendor Inventory'!$A$10="","",'Vendor Inventory'!$A$10)</f>
        <v/>
      </c>
      <c r="B107" s="19" t="s">
        <v>123</v>
      </c>
      <c r="C107" s="19" t="n">
        <v>2</v>
      </c>
      <c r="D107" s="20" t="s">
        <v>131</v>
      </c>
      <c r="E107" s="28"/>
      <c r="F107" s="28"/>
      <c r="G107" s="28"/>
      <c r="H107" s="28"/>
      <c r="I107" s="28"/>
      <c r="J107" s="28"/>
      <c r="K107" s="23"/>
      <c r="L107" s="19" t="str">
        <f aca="false">$A107&amp;"|"&amp;$B107&amp;"|"&amp;$C107</f>
        <v>|Security Posture|2</v>
      </c>
    </row>
    <row r="108" customFormat="false" ht="15" hidden="false" customHeight="false" outlineLevel="0" collapsed="false">
      <c r="A108" s="15" t="str">
        <f aca="false">IF('Vendor Inventory'!$A$10="","",'Vendor Inventory'!$A$10)</f>
        <v/>
      </c>
      <c r="B108" s="19" t="s">
        <v>123</v>
      </c>
      <c r="C108" s="19" t="n">
        <v>3</v>
      </c>
      <c r="D108" s="20" t="s">
        <v>134</v>
      </c>
      <c r="E108" s="28"/>
      <c r="F108" s="28"/>
      <c r="G108" s="28"/>
      <c r="H108" s="28"/>
      <c r="I108" s="28"/>
      <c r="J108" s="28"/>
      <c r="K108" s="23"/>
      <c r="L108" s="19" t="str">
        <f aca="false">$A108&amp;"|"&amp;$B108&amp;"|"&amp;$C108</f>
        <v>|Security Posture|3</v>
      </c>
    </row>
    <row r="109" customFormat="false" ht="23.85" hidden="false" customHeight="false" outlineLevel="0" collapsed="false">
      <c r="A109" s="15" t="str">
        <f aca="false">IF('Vendor Inventory'!$A$10="","",'Vendor Inventory'!$A$10)</f>
        <v/>
      </c>
      <c r="B109" s="19" t="s">
        <v>123</v>
      </c>
      <c r="C109" s="19" t="n">
        <v>4</v>
      </c>
      <c r="D109" s="20" t="s">
        <v>136</v>
      </c>
      <c r="E109" s="28"/>
      <c r="F109" s="28"/>
      <c r="G109" s="28"/>
      <c r="H109" s="28"/>
      <c r="I109" s="28"/>
      <c r="J109" s="28"/>
      <c r="K109" s="23"/>
      <c r="L109" s="19" t="str">
        <f aca="false">$A109&amp;"|"&amp;$B109&amp;"|"&amp;$C109</f>
        <v>|Security Posture|4</v>
      </c>
    </row>
    <row r="110" customFormat="false" ht="23.85" hidden="false" customHeight="false" outlineLevel="0" collapsed="false">
      <c r="A110" s="15" t="str">
        <f aca="false">IF('Vendor Inventory'!$A$10="","",'Vendor Inventory'!$A$10)</f>
        <v/>
      </c>
      <c r="B110" s="19" t="s">
        <v>123</v>
      </c>
      <c r="C110" s="19" t="n">
        <v>5</v>
      </c>
      <c r="D110" s="20" t="s">
        <v>139</v>
      </c>
      <c r="E110" s="28"/>
      <c r="F110" s="28"/>
      <c r="G110" s="28"/>
      <c r="H110" s="28"/>
      <c r="I110" s="28"/>
      <c r="J110" s="28"/>
      <c r="K110" s="23"/>
      <c r="L110" s="19" t="str">
        <f aca="false">$A110&amp;"|"&amp;$B110&amp;"|"&amp;$C110</f>
        <v>|Security Posture|5</v>
      </c>
    </row>
    <row r="111" customFormat="false" ht="23.85" hidden="false" customHeight="false" outlineLevel="0" collapsed="false">
      <c r="A111" s="15" t="str">
        <f aca="false">IF('Vendor Inventory'!$A$10="","",'Vendor Inventory'!$A$10)</f>
        <v/>
      </c>
      <c r="B111" s="19" t="s">
        <v>141</v>
      </c>
      <c r="C111" s="19" t="n">
        <v>1</v>
      </c>
      <c r="D111" s="20" t="s">
        <v>142</v>
      </c>
      <c r="E111" s="28"/>
      <c r="F111" s="28"/>
      <c r="G111" s="28"/>
      <c r="H111" s="28"/>
      <c r="I111" s="28"/>
      <c r="J111" s="28"/>
      <c r="K111" s="23"/>
      <c r="L111" s="19" t="str">
        <f aca="false">$A111&amp;"|"&amp;$B111&amp;"|"&amp;$C111</f>
        <v>|Data Handling &amp; Privacy|1</v>
      </c>
    </row>
    <row r="112" customFormat="false" ht="15" hidden="false" customHeight="false" outlineLevel="0" collapsed="false">
      <c r="A112" s="15" t="str">
        <f aca="false">IF('Vendor Inventory'!$A$10="","",'Vendor Inventory'!$A$10)</f>
        <v/>
      </c>
      <c r="B112" s="19" t="s">
        <v>141</v>
      </c>
      <c r="C112" s="19" t="n">
        <v>2</v>
      </c>
      <c r="D112" s="20" t="s">
        <v>145</v>
      </c>
      <c r="E112" s="28"/>
      <c r="F112" s="28"/>
      <c r="G112" s="28"/>
      <c r="H112" s="28"/>
      <c r="I112" s="28"/>
      <c r="J112" s="28"/>
      <c r="K112" s="23"/>
      <c r="L112" s="19" t="str">
        <f aca="false">$A112&amp;"|"&amp;$B112&amp;"|"&amp;$C112</f>
        <v>|Data Handling &amp; Privacy|2</v>
      </c>
    </row>
    <row r="113" customFormat="false" ht="23.85" hidden="false" customHeight="false" outlineLevel="0" collapsed="false">
      <c r="A113" s="15" t="str">
        <f aca="false">IF('Vendor Inventory'!$A$10="","",'Vendor Inventory'!$A$10)</f>
        <v/>
      </c>
      <c r="B113" s="19" t="s">
        <v>141</v>
      </c>
      <c r="C113" s="19" t="n">
        <v>3</v>
      </c>
      <c r="D113" s="20" t="s">
        <v>148</v>
      </c>
      <c r="E113" s="28"/>
      <c r="F113" s="28"/>
      <c r="G113" s="28"/>
      <c r="H113" s="28"/>
      <c r="I113" s="28"/>
      <c r="J113" s="28"/>
      <c r="K113" s="23"/>
      <c r="L113" s="19" t="str">
        <f aca="false">$A113&amp;"|"&amp;$B113&amp;"|"&amp;$C113</f>
        <v>|Data Handling &amp; Privacy|3</v>
      </c>
    </row>
    <row r="114" customFormat="false" ht="23.85" hidden="false" customHeight="false" outlineLevel="0" collapsed="false">
      <c r="A114" s="15" t="str">
        <f aca="false">IF('Vendor Inventory'!$A$10="","",'Vendor Inventory'!$A$10)</f>
        <v/>
      </c>
      <c r="B114" s="19" t="s">
        <v>141</v>
      </c>
      <c r="C114" s="19" t="n">
        <v>4</v>
      </c>
      <c r="D114" s="20" t="s">
        <v>151</v>
      </c>
      <c r="E114" s="28"/>
      <c r="F114" s="28"/>
      <c r="G114" s="28"/>
      <c r="H114" s="28"/>
      <c r="I114" s="28"/>
      <c r="J114" s="28"/>
      <c r="K114" s="23"/>
      <c r="L114" s="19" t="str">
        <f aca="false">$A114&amp;"|"&amp;$B114&amp;"|"&amp;$C114</f>
        <v>|Data Handling &amp; Privacy|4</v>
      </c>
    </row>
    <row r="115" customFormat="false" ht="35.05" hidden="false" customHeight="false" outlineLevel="0" collapsed="false">
      <c r="A115" s="15" t="str">
        <f aca="false">IF('Vendor Inventory'!$A$10="","",'Vendor Inventory'!$A$10)</f>
        <v/>
      </c>
      <c r="B115" s="19" t="s">
        <v>141</v>
      </c>
      <c r="C115" s="19" t="n">
        <v>5</v>
      </c>
      <c r="D115" s="20" t="s">
        <v>152</v>
      </c>
      <c r="E115" s="28"/>
      <c r="F115" s="28"/>
      <c r="G115" s="28"/>
      <c r="H115" s="28"/>
      <c r="I115" s="28"/>
      <c r="J115" s="28"/>
      <c r="K115" s="23"/>
      <c r="L115" s="19" t="str">
        <f aca="false">$A115&amp;"|"&amp;$B115&amp;"|"&amp;$C115</f>
        <v>|Data Handling &amp; Privacy|5</v>
      </c>
    </row>
    <row r="116" customFormat="false" ht="23.85" hidden="false" customHeight="false" outlineLevel="0" collapsed="false">
      <c r="A116" s="15" t="str">
        <f aca="false">IF('Vendor Inventory'!$A$10="","",'Vendor Inventory'!$A$10)</f>
        <v/>
      </c>
      <c r="B116" s="19" t="s">
        <v>155</v>
      </c>
      <c r="C116" s="19" t="n">
        <v>1</v>
      </c>
      <c r="D116" s="20" t="s">
        <v>156</v>
      </c>
      <c r="E116" s="28"/>
      <c r="F116" s="28"/>
      <c r="G116" s="28"/>
      <c r="H116" s="28"/>
      <c r="I116" s="28"/>
      <c r="J116" s="28"/>
      <c r="K116" s="23"/>
      <c r="L116" s="19" t="str">
        <f aca="false">$A116&amp;"|"&amp;$B116&amp;"|"&amp;$C116</f>
        <v>|Compliance &amp; Certifications|1</v>
      </c>
    </row>
    <row r="117" customFormat="false" ht="15" hidden="false" customHeight="false" outlineLevel="0" collapsed="false">
      <c r="A117" s="15" t="str">
        <f aca="false">IF('Vendor Inventory'!$A$10="","",'Vendor Inventory'!$A$10)</f>
        <v/>
      </c>
      <c r="B117" s="19" t="s">
        <v>155</v>
      </c>
      <c r="C117" s="19" t="n">
        <v>2</v>
      </c>
      <c r="D117" s="20" t="s">
        <v>158</v>
      </c>
      <c r="E117" s="28"/>
      <c r="F117" s="28"/>
      <c r="G117" s="28"/>
      <c r="H117" s="28"/>
      <c r="I117" s="28"/>
      <c r="J117" s="28"/>
      <c r="K117" s="23" t="s">
        <v>161</v>
      </c>
      <c r="L117" s="19" t="str">
        <f aca="false">$A117&amp;"|"&amp;$B117&amp;"|"&amp;$C117</f>
        <v>|Compliance &amp; Certifications|2</v>
      </c>
    </row>
    <row r="118" customFormat="false" ht="23.85" hidden="false" customHeight="false" outlineLevel="0" collapsed="false">
      <c r="A118" s="15" t="str">
        <f aca="false">IF('Vendor Inventory'!$A$10="","",'Vendor Inventory'!$A$10)</f>
        <v/>
      </c>
      <c r="B118" s="19" t="s">
        <v>155</v>
      </c>
      <c r="C118" s="19" t="n">
        <v>3</v>
      </c>
      <c r="D118" s="20" t="s">
        <v>162</v>
      </c>
      <c r="E118" s="28"/>
      <c r="F118" s="28"/>
      <c r="G118" s="28"/>
      <c r="H118" s="28"/>
      <c r="I118" s="28"/>
      <c r="J118" s="28"/>
      <c r="K118" s="23"/>
      <c r="L118" s="19" t="str">
        <f aca="false">$A118&amp;"|"&amp;$B118&amp;"|"&amp;$C118</f>
        <v>|Compliance &amp; Certifications|3</v>
      </c>
    </row>
    <row r="119" customFormat="false" ht="23.85" hidden="false" customHeight="false" outlineLevel="0" collapsed="false">
      <c r="A119" s="15" t="str">
        <f aca="false">IF('Vendor Inventory'!$A$10="","",'Vendor Inventory'!$A$10)</f>
        <v/>
      </c>
      <c r="B119" s="19" t="s">
        <v>155</v>
      </c>
      <c r="C119" s="19" t="n">
        <v>4</v>
      </c>
      <c r="D119" s="20" t="s">
        <v>164</v>
      </c>
      <c r="E119" s="28"/>
      <c r="F119" s="28"/>
      <c r="G119" s="28"/>
      <c r="H119" s="28"/>
      <c r="I119" s="28"/>
      <c r="J119" s="28"/>
      <c r="K119" s="23"/>
      <c r="L119" s="19" t="str">
        <f aca="false">$A119&amp;"|"&amp;$B119&amp;"|"&amp;$C119</f>
        <v>|Compliance &amp; Certifications|4</v>
      </c>
    </row>
    <row r="120" customFormat="false" ht="15" hidden="false" customHeight="false" outlineLevel="0" collapsed="false">
      <c r="A120" s="15" t="str">
        <f aca="false">IF('Vendor Inventory'!$A$10="","",'Vendor Inventory'!$A$10)</f>
        <v/>
      </c>
      <c r="B120" s="19" t="s">
        <v>155</v>
      </c>
      <c r="C120" s="19" t="n">
        <v>5</v>
      </c>
      <c r="D120" s="20" t="s">
        <v>166</v>
      </c>
      <c r="E120" s="28"/>
      <c r="F120" s="28"/>
      <c r="G120" s="28"/>
      <c r="H120" s="28"/>
      <c r="I120" s="28"/>
      <c r="J120" s="28"/>
      <c r="K120" s="23"/>
      <c r="L120" s="19" t="str">
        <f aca="false">$A120&amp;"|"&amp;$B120&amp;"|"&amp;$C120</f>
        <v>|Compliance &amp; Certifications|5</v>
      </c>
    </row>
    <row r="121" customFormat="false" ht="46.25" hidden="false" customHeight="false" outlineLevel="0" collapsed="false">
      <c r="A121" s="15" t="str">
        <f aca="false">IF('Vendor Inventory'!$A$10="","",'Vendor Inventory'!$A$10)</f>
        <v/>
      </c>
      <c r="B121" s="19" t="s">
        <v>168</v>
      </c>
      <c r="C121" s="19" t="n">
        <v>1</v>
      </c>
      <c r="D121" s="20" t="s">
        <v>169</v>
      </c>
      <c r="E121" s="28"/>
      <c r="F121" s="28"/>
      <c r="G121" s="28"/>
      <c r="H121" s="28"/>
      <c r="I121" s="28"/>
      <c r="J121" s="28"/>
      <c r="K121" s="23" t="s">
        <v>161</v>
      </c>
      <c r="L121" s="19" t="str">
        <f aca="false">$A121&amp;"|"&amp;$B121&amp;"|"&amp;$C121</f>
        <v>|AI Governance &amp; Model Risk|1</v>
      </c>
    </row>
    <row r="122" customFormat="false" ht="15" hidden="false" customHeight="false" outlineLevel="0" collapsed="false">
      <c r="A122" s="15" t="str">
        <f aca="false">IF('Vendor Inventory'!$A$10="","",'Vendor Inventory'!$A$10)</f>
        <v/>
      </c>
      <c r="B122" s="19" t="s">
        <v>168</v>
      </c>
      <c r="C122" s="19" t="n">
        <v>2</v>
      </c>
      <c r="D122" s="20" t="s">
        <v>171</v>
      </c>
      <c r="E122" s="28"/>
      <c r="F122" s="28"/>
      <c r="G122" s="28"/>
      <c r="H122" s="28"/>
      <c r="I122" s="28"/>
      <c r="J122" s="28"/>
      <c r="K122" s="23"/>
      <c r="L122" s="19" t="str">
        <f aca="false">$A122&amp;"|"&amp;$B122&amp;"|"&amp;$C122</f>
        <v>|AI Governance &amp; Model Risk|2</v>
      </c>
    </row>
    <row r="123" customFormat="false" ht="23.85" hidden="false" customHeight="false" outlineLevel="0" collapsed="false">
      <c r="A123" s="15" t="str">
        <f aca="false">IF('Vendor Inventory'!$A$10="","",'Vendor Inventory'!$A$10)</f>
        <v/>
      </c>
      <c r="B123" s="19" t="s">
        <v>168</v>
      </c>
      <c r="C123" s="19" t="n">
        <v>3</v>
      </c>
      <c r="D123" s="20" t="s">
        <v>172</v>
      </c>
      <c r="E123" s="28"/>
      <c r="F123" s="28"/>
      <c r="G123" s="28"/>
      <c r="H123" s="28"/>
      <c r="I123" s="28"/>
      <c r="J123" s="28"/>
      <c r="K123" s="23"/>
      <c r="L123" s="19" t="str">
        <f aca="false">$A123&amp;"|"&amp;$B123&amp;"|"&amp;$C123</f>
        <v>|AI Governance &amp; Model Risk|3</v>
      </c>
    </row>
    <row r="124" customFormat="false" ht="23.85" hidden="false" customHeight="false" outlineLevel="0" collapsed="false">
      <c r="A124" s="15" t="str">
        <f aca="false">IF('Vendor Inventory'!$A$10="","",'Vendor Inventory'!$A$10)</f>
        <v/>
      </c>
      <c r="B124" s="19" t="s">
        <v>168</v>
      </c>
      <c r="C124" s="19" t="n">
        <v>4</v>
      </c>
      <c r="D124" s="20" t="s">
        <v>174</v>
      </c>
      <c r="E124" s="28"/>
      <c r="F124" s="28"/>
      <c r="G124" s="28"/>
      <c r="H124" s="28"/>
      <c r="I124" s="28"/>
      <c r="J124" s="28"/>
      <c r="K124" s="23"/>
      <c r="L124" s="19" t="str">
        <f aca="false">$A124&amp;"|"&amp;$B124&amp;"|"&amp;$C124</f>
        <v>|AI Governance &amp; Model Risk|4</v>
      </c>
    </row>
    <row r="125" customFormat="false" ht="23.85" hidden="false" customHeight="false" outlineLevel="0" collapsed="false">
      <c r="A125" s="15" t="str">
        <f aca="false">IF('Vendor Inventory'!$A$10="","",'Vendor Inventory'!$A$10)</f>
        <v/>
      </c>
      <c r="B125" s="19" t="s">
        <v>168</v>
      </c>
      <c r="C125" s="19" t="n">
        <v>5</v>
      </c>
      <c r="D125" s="20" t="s">
        <v>176</v>
      </c>
      <c r="E125" s="28"/>
      <c r="F125" s="28"/>
      <c r="G125" s="28"/>
      <c r="H125" s="28"/>
      <c r="I125" s="28"/>
      <c r="J125" s="28"/>
      <c r="K125" s="23"/>
      <c r="L125" s="19" t="str">
        <f aca="false">$A125&amp;"|"&amp;$B125&amp;"|"&amp;$C125</f>
        <v>|AI Governance &amp; Model Risk|5</v>
      </c>
    </row>
    <row r="126" customFormat="false" ht="15" hidden="false" customHeight="false" outlineLevel="0" collapsed="false">
      <c r="A126" s="15" t="str">
        <f aca="false">IF('Vendor Inventory'!$A$10="","",'Vendor Inventory'!$A$10)</f>
        <v/>
      </c>
      <c r="B126" s="19" t="s">
        <v>178</v>
      </c>
      <c r="C126" s="19" t="n">
        <v>1</v>
      </c>
      <c r="D126" s="20" t="s">
        <v>179</v>
      </c>
      <c r="E126" s="28"/>
      <c r="F126" s="28"/>
      <c r="G126" s="28"/>
      <c r="H126" s="28"/>
      <c r="I126" s="28"/>
      <c r="J126" s="28"/>
      <c r="K126" s="23"/>
      <c r="L126" s="19" t="str">
        <f aca="false">$A126&amp;"|"&amp;$B126&amp;"|"&amp;$C126</f>
        <v>|Operational Resilience|1</v>
      </c>
    </row>
    <row r="127" customFormat="false" ht="15" hidden="false" customHeight="false" outlineLevel="0" collapsed="false">
      <c r="A127" s="15" t="str">
        <f aca="false">IF('Vendor Inventory'!$A$10="","",'Vendor Inventory'!$A$10)</f>
        <v/>
      </c>
      <c r="B127" s="19" t="s">
        <v>178</v>
      </c>
      <c r="C127" s="19" t="n">
        <v>2</v>
      </c>
      <c r="D127" s="20" t="s">
        <v>181</v>
      </c>
      <c r="E127" s="28"/>
      <c r="F127" s="28"/>
      <c r="G127" s="28"/>
      <c r="H127" s="28"/>
      <c r="I127" s="28"/>
      <c r="J127" s="28"/>
      <c r="K127" s="23"/>
      <c r="L127" s="19" t="str">
        <f aca="false">$A127&amp;"|"&amp;$B127&amp;"|"&amp;$C127</f>
        <v>|Operational Resilience|2</v>
      </c>
    </row>
    <row r="128" customFormat="false" ht="23.85" hidden="false" customHeight="false" outlineLevel="0" collapsed="false">
      <c r="A128" s="15" t="str">
        <f aca="false">IF('Vendor Inventory'!$A$10="","",'Vendor Inventory'!$A$10)</f>
        <v/>
      </c>
      <c r="B128" s="19" t="s">
        <v>178</v>
      </c>
      <c r="C128" s="19" t="n">
        <v>3</v>
      </c>
      <c r="D128" s="20" t="s">
        <v>183</v>
      </c>
      <c r="E128" s="28"/>
      <c r="F128" s="28"/>
      <c r="G128" s="28"/>
      <c r="H128" s="28"/>
      <c r="I128" s="28"/>
      <c r="J128" s="28"/>
      <c r="K128" s="23"/>
      <c r="L128" s="19" t="str">
        <f aca="false">$A128&amp;"|"&amp;$B128&amp;"|"&amp;$C128</f>
        <v>|Operational Resilience|3</v>
      </c>
    </row>
    <row r="129" customFormat="false" ht="15" hidden="false" customHeight="false" outlineLevel="0" collapsed="false">
      <c r="A129" s="15" t="str">
        <f aca="false">IF('Vendor Inventory'!$A$10="","",'Vendor Inventory'!$A$10)</f>
        <v/>
      </c>
      <c r="B129" s="19" t="s">
        <v>178</v>
      </c>
      <c r="C129" s="19" t="n">
        <v>4</v>
      </c>
      <c r="D129" s="20" t="s">
        <v>186</v>
      </c>
      <c r="E129" s="28"/>
      <c r="F129" s="28"/>
      <c r="G129" s="28"/>
      <c r="H129" s="28"/>
      <c r="I129" s="28"/>
      <c r="J129" s="28"/>
      <c r="K129" s="23"/>
      <c r="L129" s="19" t="str">
        <f aca="false">$A129&amp;"|"&amp;$B129&amp;"|"&amp;$C129</f>
        <v>|Operational Resilience|4</v>
      </c>
    </row>
    <row r="130" customFormat="false" ht="23.85" hidden="false" customHeight="false" outlineLevel="0" collapsed="false">
      <c r="A130" s="15" t="str">
        <f aca="false">IF('Vendor Inventory'!$A$10="","",'Vendor Inventory'!$A$10)</f>
        <v/>
      </c>
      <c r="B130" s="19" t="s">
        <v>178</v>
      </c>
      <c r="C130" s="19" t="n">
        <v>5</v>
      </c>
      <c r="D130" s="20" t="s">
        <v>188</v>
      </c>
      <c r="E130" s="28"/>
      <c r="F130" s="28"/>
      <c r="G130" s="28"/>
      <c r="H130" s="28"/>
      <c r="I130" s="28"/>
      <c r="J130" s="28"/>
      <c r="K130" s="23"/>
      <c r="L130" s="19" t="str">
        <f aca="false">$A130&amp;"|"&amp;$B130&amp;"|"&amp;$C130</f>
        <v>|Operational Resilience|5</v>
      </c>
    </row>
    <row r="131" customFormat="false" ht="57.45" hidden="false" customHeight="false" outlineLevel="0" collapsed="false">
      <c r="A131" s="15" t="str">
        <f aca="false">IF('Vendor Inventory'!$A$11="","",'Vendor Inventory'!$A$11)</f>
        <v/>
      </c>
      <c r="B131" s="19" t="s">
        <v>123</v>
      </c>
      <c r="C131" s="19" t="n">
        <v>1</v>
      </c>
      <c r="D131" s="20" t="s">
        <v>124</v>
      </c>
      <c r="E131" s="28"/>
      <c r="F131" s="28"/>
      <c r="G131" s="28"/>
      <c r="H131" s="28"/>
      <c r="I131" s="28"/>
      <c r="J131" s="28"/>
      <c r="K131" s="23" t="s">
        <v>129</v>
      </c>
      <c r="L131" s="19" t="str">
        <f aca="false">$A131&amp;"|"&amp;$B131&amp;"|"&amp;$C131</f>
        <v>|Security Posture|1</v>
      </c>
    </row>
    <row r="132" customFormat="false" ht="23.85" hidden="false" customHeight="false" outlineLevel="0" collapsed="false">
      <c r="A132" s="15" t="str">
        <f aca="false">IF('Vendor Inventory'!$A$11="","",'Vendor Inventory'!$A$11)</f>
        <v/>
      </c>
      <c r="B132" s="19" t="s">
        <v>123</v>
      </c>
      <c r="C132" s="19" t="n">
        <v>2</v>
      </c>
      <c r="D132" s="20" t="s">
        <v>131</v>
      </c>
      <c r="E132" s="28"/>
      <c r="F132" s="28"/>
      <c r="G132" s="28"/>
      <c r="H132" s="28"/>
      <c r="I132" s="28"/>
      <c r="J132" s="28"/>
      <c r="K132" s="23"/>
      <c r="L132" s="19" t="str">
        <f aca="false">$A132&amp;"|"&amp;$B132&amp;"|"&amp;$C132</f>
        <v>|Security Posture|2</v>
      </c>
    </row>
    <row r="133" customFormat="false" ht="15" hidden="false" customHeight="false" outlineLevel="0" collapsed="false">
      <c r="A133" s="15" t="str">
        <f aca="false">IF('Vendor Inventory'!$A$11="","",'Vendor Inventory'!$A$11)</f>
        <v/>
      </c>
      <c r="B133" s="19" t="s">
        <v>123</v>
      </c>
      <c r="C133" s="19" t="n">
        <v>3</v>
      </c>
      <c r="D133" s="20" t="s">
        <v>134</v>
      </c>
      <c r="E133" s="28"/>
      <c r="F133" s="28"/>
      <c r="G133" s="28"/>
      <c r="H133" s="28"/>
      <c r="I133" s="28"/>
      <c r="J133" s="28"/>
      <c r="K133" s="23"/>
      <c r="L133" s="19" t="str">
        <f aca="false">$A133&amp;"|"&amp;$B133&amp;"|"&amp;$C133</f>
        <v>|Security Posture|3</v>
      </c>
    </row>
    <row r="134" customFormat="false" ht="23.85" hidden="false" customHeight="false" outlineLevel="0" collapsed="false">
      <c r="A134" s="15" t="str">
        <f aca="false">IF('Vendor Inventory'!$A$11="","",'Vendor Inventory'!$A$11)</f>
        <v/>
      </c>
      <c r="B134" s="19" t="s">
        <v>123</v>
      </c>
      <c r="C134" s="19" t="n">
        <v>4</v>
      </c>
      <c r="D134" s="20" t="s">
        <v>136</v>
      </c>
      <c r="E134" s="28"/>
      <c r="F134" s="28"/>
      <c r="G134" s="28"/>
      <c r="H134" s="28"/>
      <c r="I134" s="28"/>
      <c r="J134" s="28"/>
      <c r="K134" s="23"/>
      <c r="L134" s="19" t="str">
        <f aca="false">$A134&amp;"|"&amp;$B134&amp;"|"&amp;$C134</f>
        <v>|Security Posture|4</v>
      </c>
    </row>
    <row r="135" customFormat="false" ht="23.85" hidden="false" customHeight="false" outlineLevel="0" collapsed="false">
      <c r="A135" s="15" t="str">
        <f aca="false">IF('Vendor Inventory'!$A$11="","",'Vendor Inventory'!$A$11)</f>
        <v/>
      </c>
      <c r="B135" s="19" t="s">
        <v>123</v>
      </c>
      <c r="C135" s="19" t="n">
        <v>5</v>
      </c>
      <c r="D135" s="20" t="s">
        <v>139</v>
      </c>
      <c r="E135" s="28"/>
      <c r="F135" s="28"/>
      <c r="G135" s="28"/>
      <c r="H135" s="28"/>
      <c r="I135" s="28"/>
      <c r="J135" s="28"/>
      <c r="K135" s="23"/>
      <c r="L135" s="19" t="str">
        <f aca="false">$A135&amp;"|"&amp;$B135&amp;"|"&amp;$C135</f>
        <v>|Security Posture|5</v>
      </c>
    </row>
    <row r="136" customFormat="false" ht="23.85" hidden="false" customHeight="false" outlineLevel="0" collapsed="false">
      <c r="A136" s="15" t="str">
        <f aca="false">IF('Vendor Inventory'!$A$11="","",'Vendor Inventory'!$A$11)</f>
        <v/>
      </c>
      <c r="B136" s="19" t="s">
        <v>141</v>
      </c>
      <c r="C136" s="19" t="n">
        <v>1</v>
      </c>
      <c r="D136" s="20" t="s">
        <v>142</v>
      </c>
      <c r="E136" s="28"/>
      <c r="F136" s="28"/>
      <c r="G136" s="28"/>
      <c r="H136" s="28"/>
      <c r="I136" s="28"/>
      <c r="J136" s="28"/>
      <c r="K136" s="23"/>
      <c r="L136" s="19" t="str">
        <f aca="false">$A136&amp;"|"&amp;$B136&amp;"|"&amp;$C136</f>
        <v>|Data Handling &amp; Privacy|1</v>
      </c>
    </row>
    <row r="137" customFormat="false" ht="15" hidden="false" customHeight="false" outlineLevel="0" collapsed="false">
      <c r="A137" s="15" t="str">
        <f aca="false">IF('Vendor Inventory'!$A$11="","",'Vendor Inventory'!$A$11)</f>
        <v/>
      </c>
      <c r="B137" s="19" t="s">
        <v>141</v>
      </c>
      <c r="C137" s="19" t="n">
        <v>2</v>
      </c>
      <c r="D137" s="20" t="s">
        <v>145</v>
      </c>
      <c r="E137" s="28"/>
      <c r="F137" s="28"/>
      <c r="G137" s="28"/>
      <c r="H137" s="28"/>
      <c r="I137" s="28"/>
      <c r="J137" s="28"/>
      <c r="K137" s="23"/>
      <c r="L137" s="19" t="str">
        <f aca="false">$A137&amp;"|"&amp;$B137&amp;"|"&amp;$C137</f>
        <v>|Data Handling &amp; Privacy|2</v>
      </c>
    </row>
    <row r="138" customFormat="false" ht="23.85" hidden="false" customHeight="false" outlineLevel="0" collapsed="false">
      <c r="A138" s="15" t="str">
        <f aca="false">IF('Vendor Inventory'!$A$11="","",'Vendor Inventory'!$A$11)</f>
        <v/>
      </c>
      <c r="B138" s="19" t="s">
        <v>141</v>
      </c>
      <c r="C138" s="19" t="n">
        <v>3</v>
      </c>
      <c r="D138" s="20" t="s">
        <v>148</v>
      </c>
      <c r="E138" s="28"/>
      <c r="F138" s="28"/>
      <c r="G138" s="28"/>
      <c r="H138" s="28"/>
      <c r="I138" s="28"/>
      <c r="J138" s="28"/>
      <c r="K138" s="23"/>
      <c r="L138" s="19" t="str">
        <f aca="false">$A138&amp;"|"&amp;$B138&amp;"|"&amp;$C138</f>
        <v>|Data Handling &amp; Privacy|3</v>
      </c>
    </row>
    <row r="139" customFormat="false" ht="23.85" hidden="false" customHeight="false" outlineLevel="0" collapsed="false">
      <c r="A139" s="15" t="str">
        <f aca="false">IF('Vendor Inventory'!$A$11="","",'Vendor Inventory'!$A$11)</f>
        <v/>
      </c>
      <c r="B139" s="19" t="s">
        <v>141</v>
      </c>
      <c r="C139" s="19" t="n">
        <v>4</v>
      </c>
      <c r="D139" s="20" t="s">
        <v>151</v>
      </c>
      <c r="E139" s="28"/>
      <c r="F139" s="28"/>
      <c r="G139" s="28"/>
      <c r="H139" s="28"/>
      <c r="I139" s="28"/>
      <c r="J139" s="28"/>
      <c r="K139" s="23"/>
      <c r="L139" s="19" t="str">
        <f aca="false">$A139&amp;"|"&amp;$B139&amp;"|"&amp;$C139</f>
        <v>|Data Handling &amp; Privacy|4</v>
      </c>
    </row>
    <row r="140" customFormat="false" ht="35.05" hidden="false" customHeight="false" outlineLevel="0" collapsed="false">
      <c r="A140" s="15" t="str">
        <f aca="false">IF('Vendor Inventory'!$A$11="","",'Vendor Inventory'!$A$11)</f>
        <v/>
      </c>
      <c r="B140" s="19" t="s">
        <v>141</v>
      </c>
      <c r="C140" s="19" t="n">
        <v>5</v>
      </c>
      <c r="D140" s="20" t="s">
        <v>152</v>
      </c>
      <c r="E140" s="28"/>
      <c r="F140" s="28"/>
      <c r="G140" s="28"/>
      <c r="H140" s="28"/>
      <c r="I140" s="28"/>
      <c r="J140" s="28"/>
      <c r="K140" s="23"/>
      <c r="L140" s="19" t="str">
        <f aca="false">$A140&amp;"|"&amp;$B140&amp;"|"&amp;$C140</f>
        <v>|Data Handling &amp; Privacy|5</v>
      </c>
    </row>
    <row r="141" customFormat="false" ht="23.85" hidden="false" customHeight="false" outlineLevel="0" collapsed="false">
      <c r="A141" s="15" t="str">
        <f aca="false">IF('Vendor Inventory'!$A$11="","",'Vendor Inventory'!$A$11)</f>
        <v/>
      </c>
      <c r="B141" s="19" t="s">
        <v>155</v>
      </c>
      <c r="C141" s="19" t="n">
        <v>1</v>
      </c>
      <c r="D141" s="20" t="s">
        <v>156</v>
      </c>
      <c r="E141" s="28"/>
      <c r="F141" s="28"/>
      <c r="G141" s="28"/>
      <c r="H141" s="28"/>
      <c r="I141" s="28"/>
      <c r="J141" s="28"/>
      <c r="K141" s="23"/>
      <c r="L141" s="19" t="str">
        <f aca="false">$A141&amp;"|"&amp;$B141&amp;"|"&amp;$C141</f>
        <v>|Compliance &amp; Certifications|1</v>
      </c>
    </row>
    <row r="142" customFormat="false" ht="15" hidden="false" customHeight="false" outlineLevel="0" collapsed="false">
      <c r="A142" s="15" t="str">
        <f aca="false">IF('Vendor Inventory'!$A$11="","",'Vendor Inventory'!$A$11)</f>
        <v/>
      </c>
      <c r="B142" s="19" t="s">
        <v>155</v>
      </c>
      <c r="C142" s="19" t="n">
        <v>2</v>
      </c>
      <c r="D142" s="20" t="s">
        <v>158</v>
      </c>
      <c r="E142" s="28"/>
      <c r="F142" s="28"/>
      <c r="G142" s="28"/>
      <c r="H142" s="28"/>
      <c r="I142" s="28"/>
      <c r="J142" s="28"/>
      <c r="K142" s="23" t="s">
        <v>161</v>
      </c>
      <c r="L142" s="19" t="str">
        <f aca="false">$A142&amp;"|"&amp;$B142&amp;"|"&amp;$C142</f>
        <v>|Compliance &amp; Certifications|2</v>
      </c>
    </row>
    <row r="143" customFormat="false" ht="23.85" hidden="false" customHeight="false" outlineLevel="0" collapsed="false">
      <c r="A143" s="15" t="str">
        <f aca="false">IF('Vendor Inventory'!$A$11="","",'Vendor Inventory'!$A$11)</f>
        <v/>
      </c>
      <c r="B143" s="19" t="s">
        <v>155</v>
      </c>
      <c r="C143" s="19" t="n">
        <v>3</v>
      </c>
      <c r="D143" s="20" t="s">
        <v>162</v>
      </c>
      <c r="E143" s="28"/>
      <c r="F143" s="28"/>
      <c r="G143" s="28"/>
      <c r="H143" s="28"/>
      <c r="I143" s="28"/>
      <c r="J143" s="28"/>
      <c r="K143" s="23"/>
      <c r="L143" s="19" t="str">
        <f aca="false">$A143&amp;"|"&amp;$B143&amp;"|"&amp;$C143</f>
        <v>|Compliance &amp; Certifications|3</v>
      </c>
    </row>
    <row r="144" customFormat="false" ht="23.85" hidden="false" customHeight="false" outlineLevel="0" collapsed="false">
      <c r="A144" s="15" t="str">
        <f aca="false">IF('Vendor Inventory'!$A$11="","",'Vendor Inventory'!$A$11)</f>
        <v/>
      </c>
      <c r="B144" s="19" t="s">
        <v>155</v>
      </c>
      <c r="C144" s="19" t="n">
        <v>4</v>
      </c>
      <c r="D144" s="20" t="s">
        <v>164</v>
      </c>
      <c r="E144" s="28"/>
      <c r="F144" s="28"/>
      <c r="G144" s="28"/>
      <c r="H144" s="28"/>
      <c r="I144" s="28"/>
      <c r="J144" s="28"/>
      <c r="K144" s="23"/>
      <c r="L144" s="19" t="str">
        <f aca="false">$A144&amp;"|"&amp;$B144&amp;"|"&amp;$C144</f>
        <v>|Compliance &amp; Certifications|4</v>
      </c>
    </row>
    <row r="145" customFormat="false" ht="15" hidden="false" customHeight="false" outlineLevel="0" collapsed="false">
      <c r="A145" s="15" t="str">
        <f aca="false">IF('Vendor Inventory'!$A$11="","",'Vendor Inventory'!$A$11)</f>
        <v/>
      </c>
      <c r="B145" s="19" t="s">
        <v>155</v>
      </c>
      <c r="C145" s="19" t="n">
        <v>5</v>
      </c>
      <c r="D145" s="20" t="s">
        <v>166</v>
      </c>
      <c r="E145" s="28"/>
      <c r="F145" s="28"/>
      <c r="G145" s="28"/>
      <c r="H145" s="28"/>
      <c r="I145" s="28"/>
      <c r="J145" s="28"/>
      <c r="K145" s="23"/>
      <c r="L145" s="19" t="str">
        <f aca="false">$A145&amp;"|"&amp;$B145&amp;"|"&amp;$C145</f>
        <v>|Compliance &amp; Certifications|5</v>
      </c>
    </row>
    <row r="146" customFormat="false" ht="46.25" hidden="false" customHeight="false" outlineLevel="0" collapsed="false">
      <c r="A146" s="15" t="str">
        <f aca="false">IF('Vendor Inventory'!$A$11="","",'Vendor Inventory'!$A$11)</f>
        <v/>
      </c>
      <c r="B146" s="19" t="s">
        <v>168</v>
      </c>
      <c r="C146" s="19" t="n">
        <v>1</v>
      </c>
      <c r="D146" s="20" t="s">
        <v>169</v>
      </c>
      <c r="E146" s="28"/>
      <c r="F146" s="28"/>
      <c r="G146" s="28"/>
      <c r="H146" s="28"/>
      <c r="I146" s="28"/>
      <c r="J146" s="28"/>
      <c r="K146" s="23" t="s">
        <v>161</v>
      </c>
      <c r="L146" s="19" t="str">
        <f aca="false">$A146&amp;"|"&amp;$B146&amp;"|"&amp;$C146</f>
        <v>|AI Governance &amp; Model Risk|1</v>
      </c>
    </row>
    <row r="147" customFormat="false" ht="15" hidden="false" customHeight="false" outlineLevel="0" collapsed="false">
      <c r="A147" s="15" t="str">
        <f aca="false">IF('Vendor Inventory'!$A$11="","",'Vendor Inventory'!$A$11)</f>
        <v/>
      </c>
      <c r="B147" s="19" t="s">
        <v>168</v>
      </c>
      <c r="C147" s="19" t="n">
        <v>2</v>
      </c>
      <c r="D147" s="20" t="s">
        <v>171</v>
      </c>
      <c r="E147" s="28"/>
      <c r="F147" s="28"/>
      <c r="G147" s="28"/>
      <c r="H147" s="28"/>
      <c r="I147" s="28"/>
      <c r="J147" s="28"/>
      <c r="K147" s="23"/>
      <c r="L147" s="19" t="str">
        <f aca="false">$A147&amp;"|"&amp;$B147&amp;"|"&amp;$C147</f>
        <v>|AI Governance &amp; Model Risk|2</v>
      </c>
    </row>
    <row r="148" customFormat="false" ht="23.85" hidden="false" customHeight="false" outlineLevel="0" collapsed="false">
      <c r="A148" s="15" t="str">
        <f aca="false">IF('Vendor Inventory'!$A$11="","",'Vendor Inventory'!$A$11)</f>
        <v/>
      </c>
      <c r="B148" s="19" t="s">
        <v>168</v>
      </c>
      <c r="C148" s="19" t="n">
        <v>3</v>
      </c>
      <c r="D148" s="20" t="s">
        <v>172</v>
      </c>
      <c r="E148" s="28"/>
      <c r="F148" s="28"/>
      <c r="G148" s="28"/>
      <c r="H148" s="28"/>
      <c r="I148" s="28"/>
      <c r="J148" s="28"/>
      <c r="K148" s="23"/>
      <c r="L148" s="19" t="str">
        <f aca="false">$A148&amp;"|"&amp;$B148&amp;"|"&amp;$C148</f>
        <v>|AI Governance &amp; Model Risk|3</v>
      </c>
    </row>
    <row r="149" customFormat="false" ht="23.85" hidden="false" customHeight="false" outlineLevel="0" collapsed="false">
      <c r="A149" s="15" t="str">
        <f aca="false">IF('Vendor Inventory'!$A$11="","",'Vendor Inventory'!$A$11)</f>
        <v/>
      </c>
      <c r="B149" s="19" t="s">
        <v>168</v>
      </c>
      <c r="C149" s="19" t="n">
        <v>4</v>
      </c>
      <c r="D149" s="20" t="s">
        <v>174</v>
      </c>
      <c r="E149" s="28"/>
      <c r="F149" s="28"/>
      <c r="G149" s="28"/>
      <c r="H149" s="28"/>
      <c r="I149" s="28"/>
      <c r="J149" s="28"/>
      <c r="K149" s="23"/>
      <c r="L149" s="19" t="str">
        <f aca="false">$A149&amp;"|"&amp;$B149&amp;"|"&amp;$C149</f>
        <v>|AI Governance &amp; Model Risk|4</v>
      </c>
    </row>
    <row r="150" customFormat="false" ht="23.85" hidden="false" customHeight="false" outlineLevel="0" collapsed="false">
      <c r="A150" s="15" t="str">
        <f aca="false">IF('Vendor Inventory'!$A$11="","",'Vendor Inventory'!$A$11)</f>
        <v/>
      </c>
      <c r="B150" s="19" t="s">
        <v>168</v>
      </c>
      <c r="C150" s="19" t="n">
        <v>5</v>
      </c>
      <c r="D150" s="20" t="s">
        <v>176</v>
      </c>
      <c r="E150" s="28"/>
      <c r="F150" s="28"/>
      <c r="G150" s="28"/>
      <c r="H150" s="28"/>
      <c r="I150" s="28"/>
      <c r="J150" s="28"/>
      <c r="K150" s="23"/>
      <c r="L150" s="19" t="str">
        <f aca="false">$A150&amp;"|"&amp;$B150&amp;"|"&amp;$C150</f>
        <v>|AI Governance &amp; Model Risk|5</v>
      </c>
    </row>
    <row r="151" customFormat="false" ht="15" hidden="false" customHeight="false" outlineLevel="0" collapsed="false">
      <c r="A151" s="15" t="str">
        <f aca="false">IF('Vendor Inventory'!$A$11="","",'Vendor Inventory'!$A$11)</f>
        <v/>
      </c>
      <c r="B151" s="19" t="s">
        <v>178</v>
      </c>
      <c r="C151" s="19" t="n">
        <v>1</v>
      </c>
      <c r="D151" s="20" t="s">
        <v>179</v>
      </c>
      <c r="E151" s="28"/>
      <c r="F151" s="28"/>
      <c r="G151" s="28"/>
      <c r="H151" s="28"/>
      <c r="I151" s="28"/>
      <c r="J151" s="28"/>
      <c r="K151" s="23"/>
      <c r="L151" s="19" t="str">
        <f aca="false">$A151&amp;"|"&amp;$B151&amp;"|"&amp;$C151</f>
        <v>|Operational Resilience|1</v>
      </c>
    </row>
    <row r="152" customFormat="false" ht="15" hidden="false" customHeight="false" outlineLevel="0" collapsed="false">
      <c r="A152" s="15" t="str">
        <f aca="false">IF('Vendor Inventory'!$A$11="","",'Vendor Inventory'!$A$11)</f>
        <v/>
      </c>
      <c r="B152" s="19" t="s">
        <v>178</v>
      </c>
      <c r="C152" s="19" t="n">
        <v>2</v>
      </c>
      <c r="D152" s="20" t="s">
        <v>181</v>
      </c>
      <c r="E152" s="28"/>
      <c r="F152" s="28"/>
      <c r="G152" s="28"/>
      <c r="H152" s="28"/>
      <c r="I152" s="28"/>
      <c r="J152" s="28"/>
      <c r="K152" s="23"/>
      <c r="L152" s="19" t="str">
        <f aca="false">$A152&amp;"|"&amp;$B152&amp;"|"&amp;$C152</f>
        <v>|Operational Resilience|2</v>
      </c>
    </row>
    <row r="153" customFormat="false" ht="23.85" hidden="false" customHeight="false" outlineLevel="0" collapsed="false">
      <c r="A153" s="15" t="str">
        <f aca="false">IF('Vendor Inventory'!$A$11="","",'Vendor Inventory'!$A$11)</f>
        <v/>
      </c>
      <c r="B153" s="19" t="s">
        <v>178</v>
      </c>
      <c r="C153" s="19" t="n">
        <v>3</v>
      </c>
      <c r="D153" s="20" t="s">
        <v>183</v>
      </c>
      <c r="E153" s="28"/>
      <c r="F153" s="28"/>
      <c r="G153" s="28"/>
      <c r="H153" s="28"/>
      <c r="I153" s="28"/>
      <c r="J153" s="28"/>
      <c r="K153" s="23"/>
      <c r="L153" s="19" t="str">
        <f aca="false">$A153&amp;"|"&amp;$B153&amp;"|"&amp;$C153</f>
        <v>|Operational Resilience|3</v>
      </c>
    </row>
    <row r="154" customFormat="false" ht="15" hidden="false" customHeight="false" outlineLevel="0" collapsed="false">
      <c r="A154" s="15" t="str">
        <f aca="false">IF('Vendor Inventory'!$A$11="","",'Vendor Inventory'!$A$11)</f>
        <v/>
      </c>
      <c r="B154" s="19" t="s">
        <v>178</v>
      </c>
      <c r="C154" s="19" t="n">
        <v>4</v>
      </c>
      <c r="D154" s="20" t="s">
        <v>186</v>
      </c>
      <c r="E154" s="28"/>
      <c r="F154" s="28"/>
      <c r="G154" s="28"/>
      <c r="H154" s="28"/>
      <c r="I154" s="28"/>
      <c r="J154" s="28"/>
      <c r="K154" s="23"/>
      <c r="L154" s="19" t="str">
        <f aca="false">$A154&amp;"|"&amp;$B154&amp;"|"&amp;$C154</f>
        <v>|Operational Resilience|4</v>
      </c>
    </row>
    <row r="155" customFormat="false" ht="23.85" hidden="false" customHeight="false" outlineLevel="0" collapsed="false">
      <c r="A155" s="15" t="str">
        <f aca="false">IF('Vendor Inventory'!$A$11="","",'Vendor Inventory'!$A$11)</f>
        <v/>
      </c>
      <c r="B155" s="19" t="s">
        <v>178</v>
      </c>
      <c r="C155" s="19" t="n">
        <v>5</v>
      </c>
      <c r="D155" s="20" t="s">
        <v>188</v>
      </c>
      <c r="E155" s="28"/>
      <c r="F155" s="28"/>
      <c r="G155" s="28"/>
      <c r="H155" s="28"/>
      <c r="I155" s="28"/>
      <c r="J155" s="28"/>
      <c r="K155" s="23"/>
      <c r="L155" s="19" t="str">
        <f aca="false">$A155&amp;"|"&amp;$B155&amp;"|"&amp;$C155</f>
        <v>|Operational Resilience|5</v>
      </c>
    </row>
    <row r="156" customFormat="false" ht="57.45" hidden="false" customHeight="false" outlineLevel="0" collapsed="false">
      <c r="A156" s="15" t="str">
        <f aca="false">IF('Vendor Inventory'!$A$12="","",'Vendor Inventory'!$A$12)</f>
        <v/>
      </c>
      <c r="B156" s="19" t="s">
        <v>123</v>
      </c>
      <c r="C156" s="19" t="n">
        <v>1</v>
      </c>
      <c r="D156" s="20" t="s">
        <v>124</v>
      </c>
      <c r="E156" s="28"/>
      <c r="F156" s="28"/>
      <c r="G156" s="28"/>
      <c r="H156" s="28"/>
      <c r="I156" s="28"/>
      <c r="J156" s="28"/>
      <c r="K156" s="23" t="s">
        <v>129</v>
      </c>
      <c r="L156" s="19" t="str">
        <f aca="false">$A156&amp;"|"&amp;$B156&amp;"|"&amp;$C156</f>
        <v>|Security Posture|1</v>
      </c>
    </row>
    <row r="157" customFormat="false" ht="23.85" hidden="false" customHeight="false" outlineLevel="0" collapsed="false">
      <c r="A157" s="15" t="str">
        <f aca="false">IF('Vendor Inventory'!$A$12="","",'Vendor Inventory'!$A$12)</f>
        <v/>
      </c>
      <c r="B157" s="19" t="s">
        <v>123</v>
      </c>
      <c r="C157" s="19" t="n">
        <v>2</v>
      </c>
      <c r="D157" s="20" t="s">
        <v>131</v>
      </c>
      <c r="E157" s="28"/>
      <c r="F157" s="28"/>
      <c r="G157" s="28"/>
      <c r="H157" s="28"/>
      <c r="I157" s="28"/>
      <c r="J157" s="28"/>
      <c r="K157" s="23"/>
      <c r="L157" s="19" t="str">
        <f aca="false">$A157&amp;"|"&amp;$B157&amp;"|"&amp;$C157</f>
        <v>|Security Posture|2</v>
      </c>
    </row>
    <row r="158" customFormat="false" ht="15" hidden="false" customHeight="false" outlineLevel="0" collapsed="false">
      <c r="A158" s="15" t="str">
        <f aca="false">IF('Vendor Inventory'!$A$12="","",'Vendor Inventory'!$A$12)</f>
        <v/>
      </c>
      <c r="B158" s="19" t="s">
        <v>123</v>
      </c>
      <c r="C158" s="19" t="n">
        <v>3</v>
      </c>
      <c r="D158" s="20" t="s">
        <v>134</v>
      </c>
      <c r="E158" s="28"/>
      <c r="F158" s="28"/>
      <c r="G158" s="28"/>
      <c r="H158" s="28"/>
      <c r="I158" s="28"/>
      <c r="J158" s="28"/>
      <c r="K158" s="23"/>
      <c r="L158" s="19" t="str">
        <f aca="false">$A158&amp;"|"&amp;$B158&amp;"|"&amp;$C158</f>
        <v>|Security Posture|3</v>
      </c>
    </row>
    <row r="159" customFormat="false" ht="23.85" hidden="false" customHeight="false" outlineLevel="0" collapsed="false">
      <c r="A159" s="15" t="str">
        <f aca="false">IF('Vendor Inventory'!$A$12="","",'Vendor Inventory'!$A$12)</f>
        <v/>
      </c>
      <c r="B159" s="19" t="s">
        <v>123</v>
      </c>
      <c r="C159" s="19" t="n">
        <v>4</v>
      </c>
      <c r="D159" s="20" t="s">
        <v>136</v>
      </c>
      <c r="E159" s="28"/>
      <c r="F159" s="28"/>
      <c r="G159" s="28"/>
      <c r="H159" s="28"/>
      <c r="I159" s="28"/>
      <c r="J159" s="28"/>
      <c r="K159" s="23"/>
      <c r="L159" s="19" t="str">
        <f aca="false">$A159&amp;"|"&amp;$B159&amp;"|"&amp;$C159</f>
        <v>|Security Posture|4</v>
      </c>
    </row>
    <row r="160" customFormat="false" ht="23.85" hidden="false" customHeight="false" outlineLevel="0" collapsed="false">
      <c r="A160" s="15" t="str">
        <f aca="false">IF('Vendor Inventory'!$A$12="","",'Vendor Inventory'!$A$12)</f>
        <v/>
      </c>
      <c r="B160" s="19" t="s">
        <v>123</v>
      </c>
      <c r="C160" s="19" t="n">
        <v>5</v>
      </c>
      <c r="D160" s="20" t="s">
        <v>139</v>
      </c>
      <c r="E160" s="28"/>
      <c r="F160" s="28"/>
      <c r="G160" s="28"/>
      <c r="H160" s="28"/>
      <c r="I160" s="28"/>
      <c r="J160" s="28"/>
      <c r="K160" s="23"/>
      <c r="L160" s="19" t="str">
        <f aca="false">$A160&amp;"|"&amp;$B160&amp;"|"&amp;$C160</f>
        <v>|Security Posture|5</v>
      </c>
    </row>
    <row r="161" customFormat="false" ht="23.85" hidden="false" customHeight="false" outlineLevel="0" collapsed="false">
      <c r="A161" s="15" t="str">
        <f aca="false">IF('Vendor Inventory'!$A$12="","",'Vendor Inventory'!$A$12)</f>
        <v/>
      </c>
      <c r="B161" s="19" t="s">
        <v>141</v>
      </c>
      <c r="C161" s="19" t="n">
        <v>1</v>
      </c>
      <c r="D161" s="20" t="s">
        <v>142</v>
      </c>
      <c r="E161" s="28"/>
      <c r="F161" s="28"/>
      <c r="G161" s="28"/>
      <c r="H161" s="28"/>
      <c r="I161" s="28"/>
      <c r="J161" s="28"/>
      <c r="K161" s="23"/>
      <c r="L161" s="19" t="str">
        <f aca="false">$A161&amp;"|"&amp;$B161&amp;"|"&amp;$C161</f>
        <v>|Data Handling &amp; Privacy|1</v>
      </c>
    </row>
    <row r="162" customFormat="false" ht="15" hidden="false" customHeight="false" outlineLevel="0" collapsed="false">
      <c r="A162" s="15" t="str">
        <f aca="false">IF('Vendor Inventory'!$A$12="","",'Vendor Inventory'!$A$12)</f>
        <v/>
      </c>
      <c r="B162" s="19" t="s">
        <v>141</v>
      </c>
      <c r="C162" s="19" t="n">
        <v>2</v>
      </c>
      <c r="D162" s="20" t="s">
        <v>145</v>
      </c>
      <c r="E162" s="28"/>
      <c r="F162" s="28"/>
      <c r="G162" s="28"/>
      <c r="H162" s="28"/>
      <c r="I162" s="28"/>
      <c r="J162" s="28"/>
      <c r="K162" s="23"/>
      <c r="L162" s="19" t="str">
        <f aca="false">$A162&amp;"|"&amp;$B162&amp;"|"&amp;$C162</f>
        <v>|Data Handling &amp; Privacy|2</v>
      </c>
    </row>
    <row r="163" customFormat="false" ht="23.85" hidden="false" customHeight="false" outlineLevel="0" collapsed="false">
      <c r="A163" s="15" t="str">
        <f aca="false">IF('Vendor Inventory'!$A$12="","",'Vendor Inventory'!$A$12)</f>
        <v/>
      </c>
      <c r="B163" s="19" t="s">
        <v>141</v>
      </c>
      <c r="C163" s="19" t="n">
        <v>3</v>
      </c>
      <c r="D163" s="20" t="s">
        <v>148</v>
      </c>
      <c r="E163" s="28"/>
      <c r="F163" s="28"/>
      <c r="G163" s="28"/>
      <c r="H163" s="28"/>
      <c r="I163" s="28"/>
      <c r="J163" s="28"/>
      <c r="K163" s="23"/>
      <c r="L163" s="19" t="str">
        <f aca="false">$A163&amp;"|"&amp;$B163&amp;"|"&amp;$C163</f>
        <v>|Data Handling &amp; Privacy|3</v>
      </c>
    </row>
    <row r="164" customFormat="false" ht="23.85" hidden="false" customHeight="false" outlineLevel="0" collapsed="false">
      <c r="A164" s="15" t="str">
        <f aca="false">IF('Vendor Inventory'!$A$12="","",'Vendor Inventory'!$A$12)</f>
        <v/>
      </c>
      <c r="B164" s="19" t="s">
        <v>141</v>
      </c>
      <c r="C164" s="19" t="n">
        <v>4</v>
      </c>
      <c r="D164" s="20" t="s">
        <v>151</v>
      </c>
      <c r="E164" s="28"/>
      <c r="F164" s="28"/>
      <c r="G164" s="28"/>
      <c r="H164" s="28"/>
      <c r="I164" s="28"/>
      <c r="J164" s="28"/>
      <c r="K164" s="23"/>
      <c r="L164" s="19" t="str">
        <f aca="false">$A164&amp;"|"&amp;$B164&amp;"|"&amp;$C164</f>
        <v>|Data Handling &amp; Privacy|4</v>
      </c>
    </row>
    <row r="165" customFormat="false" ht="35.05" hidden="false" customHeight="false" outlineLevel="0" collapsed="false">
      <c r="A165" s="15" t="str">
        <f aca="false">IF('Vendor Inventory'!$A$12="","",'Vendor Inventory'!$A$12)</f>
        <v/>
      </c>
      <c r="B165" s="19" t="s">
        <v>141</v>
      </c>
      <c r="C165" s="19" t="n">
        <v>5</v>
      </c>
      <c r="D165" s="20" t="s">
        <v>152</v>
      </c>
      <c r="E165" s="28"/>
      <c r="F165" s="28"/>
      <c r="G165" s="28"/>
      <c r="H165" s="28"/>
      <c r="I165" s="28"/>
      <c r="J165" s="28"/>
      <c r="K165" s="23"/>
      <c r="L165" s="19" t="str">
        <f aca="false">$A165&amp;"|"&amp;$B165&amp;"|"&amp;$C165</f>
        <v>|Data Handling &amp; Privacy|5</v>
      </c>
    </row>
    <row r="166" customFormat="false" ht="23.85" hidden="false" customHeight="false" outlineLevel="0" collapsed="false">
      <c r="A166" s="15" t="str">
        <f aca="false">IF('Vendor Inventory'!$A$12="","",'Vendor Inventory'!$A$12)</f>
        <v/>
      </c>
      <c r="B166" s="19" t="s">
        <v>155</v>
      </c>
      <c r="C166" s="19" t="n">
        <v>1</v>
      </c>
      <c r="D166" s="20" t="s">
        <v>156</v>
      </c>
      <c r="E166" s="28"/>
      <c r="F166" s="28"/>
      <c r="G166" s="28"/>
      <c r="H166" s="28"/>
      <c r="I166" s="28"/>
      <c r="J166" s="28"/>
      <c r="K166" s="23"/>
      <c r="L166" s="19" t="str">
        <f aca="false">$A166&amp;"|"&amp;$B166&amp;"|"&amp;$C166</f>
        <v>|Compliance &amp; Certifications|1</v>
      </c>
    </row>
    <row r="167" customFormat="false" ht="15" hidden="false" customHeight="false" outlineLevel="0" collapsed="false">
      <c r="A167" s="15" t="str">
        <f aca="false">IF('Vendor Inventory'!$A$12="","",'Vendor Inventory'!$A$12)</f>
        <v/>
      </c>
      <c r="B167" s="19" t="s">
        <v>155</v>
      </c>
      <c r="C167" s="19" t="n">
        <v>2</v>
      </c>
      <c r="D167" s="20" t="s">
        <v>158</v>
      </c>
      <c r="E167" s="28"/>
      <c r="F167" s="28"/>
      <c r="G167" s="28"/>
      <c r="H167" s="28"/>
      <c r="I167" s="28"/>
      <c r="J167" s="28"/>
      <c r="K167" s="23" t="s">
        <v>161</v>
      </c>
      <c r="L167" s="19" t="str">
        <f aca="false">$A167&amp;"|"&amp;$B167&amp;"|"&amp;$C167</f>
        <v>|Compliance &amp; Certifications|2</v>
      </c>
    </row>
    <row r="168" customFormat="false" ht="23.85" hidden="false" customHeight="false" outlineLevel="0" collapsed="false">
      <c r="A168" s="15" t="str">
        <f aca="false">IF('Vendor Inventory'!$A$12="","",'Vendor Inventory'!$A$12)</f>
        <v/>
      </c>
      <c r="B168" s="19" t="s">
        <v>155</v>
      </c>
      <c r="C168" s="19" t="n">
        <v>3</v>
      </c>
      <c r="D168" s="20" t="s">
        <v>162</v>
      </c>
      <c r="E168" s="28"/>
      <c r="F168" s="28"/>
      <c r="G168" s="28"/>
      <c r="H168" s="28"/>
      <c r="I168" s="28"/>
      <c r="J168" s="28"/>
      <c r="K168" s="23"/>
      <c r="L168" s="19" t="str">
        <f aca="false">$A168&amp;"|"&amp;$B168&amp;"|"&amp;$C168</f>
        <v>|Compliance &amp; Certifications|3</v>
      </c>
    </row>
    <row r="169" customFormat="false" ht="23.85" hidden="false" customHeight="false" outlineLevel="0" collapsed="false">
      <c r="A169" s="15" t="str">
        <f aca="false">IF('Vendor Inventory'!$A$12="","",'Vendor Inventory'!$A$12)</f>
        <v/>
      </c>
      <c r="B169" s="19" t="s">
        <v>155</v>
      </c>
      <c r="C169" s="19" t="n">
        <v>4</v>
      </c>
      <c r="D169" s="20" t="s">
        <v>164</v>
      </c>
      <c r="E169" s="28"/>
      <c r="F169" s="28"/>
      <c r="G169" s="28"/>
      <c r="H169" s="28"/>
      <c r="I169" s="28"/>
      <c r="J169" s="28"/>
      <c r="K169" s="23"/>
      <c r="L169" s="19" t="str">
        <f aca="false">$A169&amp;"|"&amp;$B169&amp;"|"&amp;$C169</f>
        <v>|Compliance &amp; Certifications|4</v>
      </c>
    </row>
    <row r="170" customFormat="false" ht="15" hidden="false" customHeight="false" outlineLevel="0" collapsed="false">
      <c r="A170" s="15" t="str">
        <f aca="false">IF('Vendor Inventory'!$A$12="","",'Vendor Inventory'!$A$12)</f>
        <v/>
      </c>
      <c r="B170" s="19" t="s">
        <v>155</v>
      </c>
      <c r="C170" s="19" t="n">
        <v>5</v>
      </c>
      <c r="D170" s="20" t="s">
        <v>166</v>
      </c>
      <c r="E170" s="28"/>
      <c r="F170" s="28"/>
      <c r="G170" s="28"/>
      <c r="H170" s="28"/>
      <c r="I170" s="28"/>
      <c r="J170" s="28"/>
      <c r="K170" s="23"/>
      <c r="L170" s="19" t="str">
        <f aca="false">$A170&amp;"|"&amp;$B170&amp;"|"&amp;$C170</f>
        <v>|Compliance &amp; Certifications|5</v>
      </c>
    </row>
    <row r="171" customFormat="false" ht="46.25" hidden="false" customHeight="false" outlineLevel="0" collapsed="false">
      <c r="A171" s="15" t="str">
        <f aca="false">IF('Vendor Inventory'!$A$12="","",'Vendor Inventory'!$A$12)</f>
        <v/>
      </c>
      <c r="B171" s="19" t="s">
        <v>168</v>
      </c>
      <c r="C171" s="19" t="n">
        <v>1</v>
      </c>
      <c r="D171" s="20" t="s">
        <v>169</v>
      </c>
      <c r="E171" s="28"/>
      <c r="F171" s="28"/>
      <c r="G171" s="28"/>
      <c r="H171" s="28"/>
      <c r="I171" s="28"/>
      <c r="J171" s="28"/>
      <c r="K171" s="23" t="s">
        <v>161</v>
      </c>
      <c r="L171" s="19" t="str">
        <f aca="false">$A171&amp;"|"&amp;$B171&amp;"|"&amp;$C171</f>
        <v>|AI Governance &amp; Model Risk|1</v>
      </c>
    </row>
    <row r="172" customFormat="false" ht="15" hidden="false" customHeight="false" outlineLevel="0" collapsed="false">
      <c r="A172" s="15" t="str">
        <f aca="false">IF('Vendor Inventory'!$A$12="","",'Vendor Inventory'!$A$12)</f>
        <v/>
      </c>
      <c r="B172" s="19" t="s">
        <v>168</v>
      </c>
      <c r="C172" s="19" t="n">
        <v>2</v>
      </c>
      <c r="D172" s="20" t="s">
        <v>171</v>
      </c>
      <c r="E172" s="28"/>
      <c r="F172" s="28"/>
      <c r="G172" s="28"/>
      <c r="H172" s="28"/>
      <c r="I172" s="28"/>
      <c r="J172" s="28"/>
      <c r="K172" s="23"/>
      <c r="L172" s="19" t="str">
        <f aca="false">$A172&amp;"|"&amp;$B172&amp;"|"&amp;$C172</f>
        <v>|AI Governance &amp; Model Risk|2</v>
      </c>
    </row>
    <row r="173" customFormat="false" ht="23.85" hidden="false" customHeight="false" outlineLevel="0" collapsed="false">
      <c r="A173" s="15" t="str">
        <f aca="false">IF('Vendor Inventory'!$A$12="","",'Vendor Inventory'!$A$12)</f>
        <v/>
      </c>
      <c r="B173" s="19" t="s">
        <v>168</v>
      </c>
      <c r="C173" s="19" t="n">
        <v>3</v>
      </c>
      <c r="D173" s="20" t="s">
        <v>172</v>
      </c>
      <c r="E173" s="28"/>
      <c r="F173" s="28"/>
      <c r="G173" s="28"/>
      <c r="H173" s="28"/>
      <c r="I173" s="28"/>
      <c r="J173" s="28"/>
      <c r="K173" s="23"/>
      <c r="L173" s="19" t="str">
        <f aca="false">$A173&amp;"|"&amp;$B173&amp;"|"&amp;$C173</f>
        <v>|AI Governance &amp; Model Risk|3</v>
      </c>
    </row>
    <row r="174" customFormat="false" ht="23.85" hidden="false" customHeight="false" outlineLevel="0" collapsed="false">
      <c r="A174" s="15" t="str">
        <f aca="false">IF('Vendor Inventory'!$A$12="","",'Vendor Inventory'!$A$12)</f>
        <v/>
      </c>
      <c r="B174" s="19" t="s">
        <v>168</v>
      </c>
      <c r="C174" s="19" t="n">
        <v>4</v>
      </c>
      <c r="D174" s="20" t="s">
        <v>174</v>
      </c>
      <c r="E174" s="28"/>
      <c r="F174" s="28"/>
      <c r="G174" s="28"/>
      <c r="H174" s="28"/>
      <c r="I174" s="28"/>
      <c r="J174" s="28"/>
      <c r="K174" s="23"/>
      <c r="L174" s="19" t="str">
        <f aca="false">$A174&amp;"|"&amp;$B174&amp;"|"&amp;$C174</f>
        <v>|AI Governance &amp; Model Risk|4</v>
      </c>
    </row>
    <row r="175" customFormat="false" ht="23.85" hidden="false" customHeight="false" outlineLevel="0" collapsed="false">
      <c r="A175" s="15" t="str">
        <f aca="false">IF('Vendor Inventory'!$A$12="","",'Vendor Inventory'!$A$12)</f>
        <v/>
      </c>
      <c r="B175" s="19" t="s">
        <v>168</v>
      </c>
      <c r="C175" s="19" t="n">
        <v>5</v>
      </c>
      <c r="D175" s="20" t="s">
        <v>176</v>
      </c>
      <c r="E175" s="28"/>
      <c r="F175" s="28"/>
      <c r="G175" s="28"/>
      <c r="H175" s="28"/>
      <c r="I175" s="28"/>
      <c r="J175" s="28"/>
      <c r="K175" s="23"/>
      <c r="L175" s="19" t="str">
        <f aca="false">$A175&amp;"|"&amp;$B175&amp;"|"&amp;$C175</f>
        <v>|AI Governance &amp; Model Risk|5</v>
      </c>
    </row>
    <row r="176" customFormat="false" ht="15" hidden="false" customHeight="false" outlineLevel="0" collapsed="false">
      <c r="A176" s="15" t="str">
        <f aca="false">IF('Vendor Inventory'!$A$12="","",'Vendor Inventory'!$A$12)</f>
        <v/>
      </c>
      <c r="B176" s="19" t="s">
        <v>178</v>
      </c>
      <c r="C176" s="19" t="n">
        <v>1</v>
      </c>
      <c r="D176" s="20" t="s">
        <v>179</v>
      </c>
      <c r="E176" s="28"/>
      <c r="F176" s="28"/>
      <c r="G176" s="28"/>
      <c r="H176" s="28"/>
      <c r="I176" s="28"/>
      <c r="J176" s="28"/>
      <c r="K176" s="23"/>
      <c r="L176" s="19" t="str">
        <f aca="false">$A176&amp;"|"&amp;$B176&amp;"|"&amp;$C176</f>
        <v>|Operational Resilience|1</v>
      </c>
    </row>
    <row r="177" customFormat="false" ht="15" hidden="false" customHeight="false" outlineLevel="0" collapsed="false">
      <c r="A177" s="15" t="str">
        <f aca="false">IF('Vendor Inventory'!$A$12="","",'Vendor Inventory'!$A$12)</f>
        <v/>
      </c>
      <c r="B177" s="19" t="s">
        <v>178</v>
      </c>
      <c r="C177" s="19" t="n">
        <v>2</v>
      </c>
      <c r="D177" s="20" t="s">
        <v>181</v>
      </c>
      <c r="E177" s="28"/>
      <c r="F177" s="28"/>
      <c r="G177" s="28"/>
      <c r="H177" s="28"/>
      <c r="I177" s="28"/>
      <c r="J177" s="28"/>
      <c r="K177" s="23"/>
      <c r="L177" s="19" t="str">
        <f aca="false">$A177&amp;"|"&amp;$B177&amp;"|"&amp;$C177</f>
        <v>|Operational Resilience|2</v>
      </c>
    </row>
    <row r="178" customFormat="false" ht="23.85" hidden="false" customHeight="false" outlineLevel="0" collapsed="false">
      <c r="A178" s="15" t="str">
        <f aca="false">IF('Vendor Inventory'!$A$12="","",'Vendor Inventory'!$A$12)</f>
        <v/>
      </c>
      <c r="B178" s="19" t="s">
        <v>178</v>
      </c>
      <c r="C178" s="19" t="n">
        <v>3</v>
      </c>
      <c r="D178" s="20" t="s">
        <v>183</v>
      </c>
      <c r="E178" s="28"/>
      <c r="F178" s="28"/>
      <c r="G178" s="28"/>
      <c r="H178" s="28"/>
      <c r="I178" s="28"/>
      <c r="J178" s="28"/>
      <c r="K178" s="23"/>
      <c r="L178" s="19" t="str">
        <f aca="false">$A178&amp;"|"&amp;$B178&amp;"|"&amp;$C178</f>
        <v>|Operational Resilience|3</v>
      </c>
    </row>
    <row r="179" customFormat="false" ht="15" hidden="false" customHeight="false" outlineLevel="0" collapsed="false">
      <c r="A179" s="15" t="str">
        <f aca="false">IF('Vendor Inventory'!$A$12="","",'Vendor Inventory'!$A$12)</f>
        <v/>
      </c>
      <c r="B179" s="19" t="s">
        <v>178</v>
      </c>
      <c r="C179" s="19" t="n">
        <v>4</v>
      </c>
      <c r="D179" s="20" t="s">
        <v>186</v>
      </c>
      <c r="E179" s="28"/>
      <c r="F179" s="28"/>
      <c r="G179" s="28"/>
      <c r="H179" s="28"/>
      <c r="I179" s="28"/>
      <c r="J179" s="28"/>
      <c r="K179" s="23"/>
      <c r="L179" s="19" t="str">
        <f aca="false">$A179&amp;"|"&amp;$B179&amp;"|"&amp;$C179</f>
        <v>|Operational Resilience|4</v>
      </c>
    </row>
    <row r="180" customFormat="false" ht="23.85" hidden="false" customHeight="false" outlineLevel="0" collapsed="false">
      <c r="A180" s="15" t="str">
        <f aca="false">IF('Vendor Inventory'!$A$12="","",'Vendor Inventory'!$A$12)</f>
        <v/>
      </c>
      <c r="B180" s="19" t="s">
        <v>178</v>
      </c>
      <c r="C180" s="19" t="n">
        <v>5</v>
      </c>
      <c r="D180" s="20" t="s">
        <v>188</v>
      </c>
      <c r="E180" s="28"/>
      <c r="F180" s="28"/>
      <c r="G180" s="28"/>
      <c r="H180" s="28"/>
      <c r="I180" s="28"/>
      <c r="J180" s="28"/>
      <c r="K180" s="23"/>
      <c r="L180" s="19" t="str">
        <f aca="false">$A180&amp;"|"&amp;$B180&amp;"|"&amp;$C180</f>
        <v>|Operational Resilience|5</v>
      </c>
    </row>
    <row r="181" customFormat="false" ht="57.45" hidden="false" customHeight="false" outlineLevel="0" collapsed="false">
      <c r="A181" s="15" t="str">
        <f aca="false">IF('Vendor Inventory'!$A$13="","",'Vendor Inventory'!$A$13)</f>
        <v/>
      </c>
      <c r="B181" s="19" t="s">
        <v>123</v>
      </c>
      <c r="C181" s="19" t="n">
        <v>1</v>
      </c>
      <c r="D181" s="20" t="s">
        <v>124</v>
      </c>
      <c r="E181" s="28"/>
      <c r="F181" s="28"/>
      <c r="G181" s="28"/>
      <c r="H181" s="28"/>
      <c r="I181" s="28"/>
      <c r="J181" s="28"/>
      <c r="K181" s="23" t="s">
        <v>129</v>
      </c>
      <c r="L181" s="19" t="str">
        <f aca="false">$A181&amp;"|"&amp;$B181&amp;"|"&amp;$C181</f>
        <v>|Security Posture|1</v>
      </c>
    </row>
    <row r="182" customFormat="false" ht="23.85" hidden="false" customHeight="false" outlineLevel="0" collapsed="false">
      <c r="A182" s="15" t="str">
        <f aca="false">IF('Vendor Inventory'!$A$13="","",'Vendor Inventory'!$A$13)</f>
        <v/>
      </c>
      <c r="B182" s="19" t="s">
        <v>123</v>
      </c>
      <c r="C182" s="19" t="n">
        <v>2</v>
      </c>
      <c r="D182" s="20" t="s">
        <v>131</v>
      </c>
      <c r="E182" s="28"/>
      <c r="F182" s="28"/>
      <c r="G182" s="28"/>
      <c r="H182" s="28"/>
      <c r="I182" s="28"/>
      <c r="J182" s="28"/>
      <c r="K182" s="23"/>
      <c r="L182" s="19" t="str">
        <f aca="false">$A182&amp;"|"&amp;$B182&amp;"|"&amp;$C182</f>
        <v>|Security Posture|2</v>
      </c>
    </row>
    <row r="183" customFormat="false" ht="15" hidden="false" customHeight="false" outlineLevel="0" collapsed="false">
      <c r="A183" s="15" t="str">
        <f aca="false">IF('Vendor Inventory'!$A$13="","",'Vendor Inventory'!$A$13)</f>
        <v/>
      </c>
      <c r="B183" s="19" t="s">
        <v>123</v>
      </c>
      <c r="C183" s="19" t="n">
        <v>3</v>
      </c>
      <c r="D183" s="20" t="s">
        <v>134</v>
      </c>
      <c r="E183" s="28"/>
      <c r="F183" s="28"/>
      <c r="G183" s="28"/>
      <c r="H183" s="28"/>
      <c r="I183" s="28"/>
      <c r="J183" s="28"/>
      <c r="K183" s="23"/>
      <c r="L183" s="19" t="str">
        <f aca="false">$A183&amp;"|"&amp;$B183&amp;"|"&amp;$C183</f>
        <v>|Security Posture|3</v>
      </c>
    </row>
    <row r="184" customFormat="false" ht="23.85" hidden="false" customHeight="false" outlineLevel="0" collapsed="false">
      <c r="A184" s="15" t="str">
        <f aca="false">IF('Vendor Inventory'!$A$13="","",'Vendor Inventory'!$A$13)</f>
        <v/>
      </c>
      <c r="B184" s="19" t="s">
        <v>123</v>
      </c>
      <c r="C184" s="19" t="n">
        <v>4</v>
      </c>
      <c r="D184" s="20" t="s">
        <v>136</v>
      </c>
      <c r="E184" s="28"/>
      <c r="F184" s="28"/>
      <c r="G184" s="28"/>
      <c r="H184" s="28"/>
      <c r="I184" s="28"/>
      <c r="J184" s="28"/>
      <c r="K184" s="23"/>
      <c r="L184" s="19" t="str">
        <f aca="false">$A184&amp;"|"&amp;$B184&amp;"|"&amp;$C184</f>
        <v>|Security Posture|4</v>
      </c>
    </row>
    <row r="185" customFormat="false" ht="23.85" hidden="false" customHeight="false" outlineLevel="0" collapsed="false">
      <c r="A185" s="15" t="str">
        <f aca="false">IF('Vendor Inventory'!$A$13="","",'Vendor Inventory'!$A$13)</f>
        <v/>
      </c>
      <c r="B185" s="19" t="s">
        <v>123</v>
      </c>
      <c r="C185" s="19" t="n">
        <v>5</v>
      </c>
      <c r="D185" s="20" t="s">
        <v>139</v>
      </c>
      <c r="E185" s="28"/>
      <c r="F185" s="28"/>
      <c r="G185" s="28"/>
      <c r="H185" s="28"/>
      <c r="I185" s="28"/>
      <c r="J185" s="28"/>
      <c r="K185" s="23"/>
      <c r="L185" s="19" t="str">
        <f aca="false">$A185&amp;"|"&amp;$B185&amp;"|"&amp;$C185</f>
        <v>|Security Posture|5</v>
      </c>
    </row>
    <row r="186" customFormat="false" ht="23.85" hidden="false" customHeight="false" outlineLevel="0" collapsed="false">
      <c r="A186" s="15" t="str">
        <f aca="false">IF('Vendor Inventory'!$A$13="","",'Vendor Inventory'!$A$13)</f>
        <v/>
      </c>
      <c r="B186" s="19" t="s">
        <v>141</v>
      </c>
      <c r="C186" s="19" t="n">
        <v>1</v>
      </c>
      <c r="D186" s="20" t="s">
        <v>142</v>
      </c>
      <c r="E186" s="28"/>
      <c r="F186" s="28"/>
      <c r="G186" s="28"/>
      <c r="H186" s="28"/>
      <c r="I186" s="28"/>
      <c r="J186" s="28"/>
      <c r="K186" s="23"/>
      <c r="L186" s="19" t="str">
        <f aca="false">$A186&amp;"|"&amp;$B186&amp;"|"&amp;$C186</f>
        <v>|Data Handling &amp; Privacy|1</v>
      </c>
    </row>
    <row r="187" customFormat="false" ht="15" hidden="false" customHeight="false" outlineLevel="0" collapsed="false">
      <c r="A187" s="15" t="str">
        <f aca="false">IF('Vendor Inventory'!$A$13="","",'Vendor Inventory'!$A$13)</f>
        <v/>
      </c>
      <c r="B187" s="19" t="s">
        <v>141</v>
      </c>
      <c r="C187" s="19" t="n">
        <v>2</v>
      </c>
      <c r="D187" s="20" t="s">
        <v>145</v>
      </c>
      <c r="E187" s="28"/>
      <c r="F187" s="28"/>
      <c r="G187" s="28"/>
      <c r="H187" s="28"/>
      <c r="I187" s="28"/>
      <c r="J187" s="28"/>
      <c r="K187" s="23"/>
      <c r="L187" s="19" t="str">
        <f aca="false">$A187&amp;"|"&amp;$B187&amp;"|"&amp;$C187</f>
        <v>|Data Handling &amp; Privacy|2</v>
      </c>
    </row>
    <row r="188" customFormat="false" ht="23.85" hidden="false" customHeight="false" outlineLevel="0" collapsed="false">
      <c r="A188" s="15" t="str">
        <f aca="false">IF('Vendor Inventory'!$A$13="","",'Vendor Inventory'!$A$13)</f>
        <v/>
      </c>
      <c r="B188" s="19" t="s">
        <v>141</v>
      </c>
      <c r="C188" s="19" t="n">
        <v>3</v>
      </c>
      <c r="D188" s="20" t="s">
        <v>148</v>
      </c>
      <c r="E188" s="28"/>
      <c r="F188" s="28"/>
      <c r="G188" s="28"/>
      <c r="H188" s="28"/>
      <c r="I188" s="28"/>
      <c r="J188" s="28"/>
      <c r="K188" s="23"/>
      <c r="L188" s="19" t="str">
        <f aca="false">$A188&amp;"|"&amp;$B188&amp;"|"&amp;$C188</f>
        <v>|Data Handling &amp; Privacy|3</v>
      </c>
    </row>
    <row r="189" customFormat="false" ht="23.85" hidden="false" customHeight="false" outlineLevel="0" collapsed="false">
      <c r="A189" s="15" t="str">
        <f aca="false">IF('Vendor Inventory'!$A$13="","",'Vendor Inventory'!$A$13)</f>
        <v/>
      </c>
      <c r="B189" s="19" t="s">
        <v>141</v>
      </c>
      <c r="C189" s="19" t="n">
        <v>4</v>
      </c>
      <c r="D189" s="20" t="s">
        <v>151</v>
      </c>
      <c r="E189" s="28"/>
      <c r="F189" s="28"/>
      <c r="G189" s="28"/>
      <c r="H189" s="28"/>
      <c r="I189" s="28"/>
      <c r="J189" s="28"/>
      <c r="K189" s="23"/>
      <c r="L189" s="19" t="str">
        <f aca="false">$A189&amp;"|"&amp;$B189&amp;"|"&amp;$C189</f>
        <v>|Data Handling &amp; Privacy|4</v>
      </c>
    </row>
    <row r="190" customFormat="false" ht="35.05" hidden="false" customHeight="false" outlineLevel="0" collapsed="false">
      <c r="A190" s="15" t="str">
        <f aca="false">IF('Vendor Inventory'!$A$13="","",'Vendor Inventory'!$A$13)</f>
        <v/>
      </c>
      <c r="B190" s="19" t="s">
        <v>141</v>
      </c>
      <c r="C190" s="19" t="n">
        <v>5</v>
      </c>
      <c r="D190" s="20" t="s">
        <v>152</v>
      </c>
      <c r="E190" s="28"/>
      <c r="F190" s="28"/>
      <c r="G190" s="28"/>
      <c r="H190" s="28"/>
      <c r="I190" s="28"/>
      <c r="J190" s="28"/>
      <c r="K190" s="23"/>
      <c r="L190" s="19" t="str">
        <f aca="false">$A190&amp;"|"&amp;$B190&amp;"|"&amp;$C190</f>
        <v>|Data Handling &amp; Privacy|5</v>
      </c>
    </row>
    <row r="191" customFormat="false" ht="23.85" hidden="false" customHeight="false" outlineLevel="0" collapsed="false">
      <c r="A191" s="15" t="str">
        <f aca="false">IF('Vendor Inventory'!$A$13="","",'Vendor Inventory'!$A$13)</f>
        <v/>
      </c>
      <c r="B191" s="19" t="s">
        <v>155</v>
      </c>
      <c r="C191" s="19" t="n">
        <v>1</v>
      </c>
      <c r="D191" s="20" t="s">
        <v>156</v>
      </c>
      <c r="E191" s="28"/>
      <c r="F191" s="28"/>
      <c r="G191" s="28"/>
      <c r="H191" s="28"/>
      <c r="I191" s="28"/>
      <c r="J191" s="28"/>
      <c r="K191" s="23"/>
      <c r="L191" s="19" t="str">
        <f aca="false">$A191&amp;"|"&amp;$B191&amp;"|"&amp;$C191</f>
        <v>|Compliance &amp; Certifications|1</v>
      </c>
    </row>
    <row r="192" customFormat="false" ht="15" hidden="false" customHeight="false" outlineLevel="0" collapsed="false">
      <c r="A192" s="15" t="str">
        <f aca="false">IF('Vendor Inventory'!$A$13="","",'Vendor Inventory'!$A$13)</f>
        <v/>
      </c>
      <c r="B192" s="19" t="s">
        <v>155</v>
      </c>
      <c r="C192" s="19" t="n">
        <v>2</v>
      </c>
      <c r="D192" s="20" t="s">
        <v>158</v>
      </c>
      <c r="E192" s="28"/>
      <c r="F192" s="28"/>
      <c r="G192" s="28"/>
      <c r="H192" s="28"/>
      <c r="I192" s="28"/>
      <c r="J192" s="28"/>
      <c r="K192" s="23" t="s">
        <v>161</v>
      </c>
      <c r="L192" s="19" t="str">
        <f aca="false">$A192&amp;"|"&amp;$B192&amp;"|"&amp;$C192</f>
        <v>|Compliance &amp; Certifications|2</v>
      </c>
    </row>
    <row r="193" customFormat="false" ht="23.85" hidden="false" customHeight="false" outlineLevel="0" collapsed="false">
      <c r="A193" s="15" t="str">
        <f aca="false">IF('Vendor Inventory'!$A$13="","",'Vendor Inventory'!$A$13)</f>
        <v/>
      </c>
      <c r="B193" s="19" t="s">
        <v>155</v>
      </c>
      <c r="C193" s="19" t="n">
        <v>3</v>
      </c>
      <c r="D193" s="20" t="s">
        <v>162</v>
      </c>
      <c r="E193" s="28"/>
      <c r="F193" s="28"/>
      <c r="G193" s="28"/>
      <c r="H193" s="28"/>
      <c r="I193" s="28"/>
      <c r="J193" s="28"/>
      <c r="K193" s="23"/>
      <c r="L193" s="19" t="str">
        <f aca="false">$A193&amp;"|"&amp;$B193&amp;"|"&amp;$C193</f>
        <v>|Compliance &amp; Certifications|3</v>
      </c>
    </row>
    <row r="194" customFormat="false" ht="23.85" hidden="false" customHeight="false" outlineLevel="0" collapsed="false">
      <c r="A194" s="15" t="str">
        <f aca="false">IF('Vendor Inventory'!$A$13="","",'Vendor Inventory'!$A$13)</f>
        <v/>
      </c>
      <c r="B194" s="19" t="s">
        <v>155</v>
      </c>
      <c r="C194" s="19" t="n">
        <v>4</v>
      </c>
      <c r="D194" s="20" t="s">
        <v>164</v>
      </c>
      <c r="E194" s="28"/>
      <c r="F194" s="28"/>
      <c r="G194" s="28"/>
      <c r="H194" s="28"/>
      <c r="I194" s="28"/>
      <c r="J194" s="28"/>
      <c r="K194" s="23"/>
      <c r="L194" s="19" t="str">
        <f aca="false">$A194&amp;"|"&amp;$B194&amp;"|"&amp;$C194</f>
        <v>|Compliance &amp; Certifications|4</v>
      </c>
    </row>
    <row r="195" customFormat="false" ht="15" hidden="false" customHeight="false" outlineLevel="0" collapsed="false">
      <c r="A195" s="15" t="str">
        <f aca="false">IF('Vendor Inventory'!$A$13="","",'Vendor Inventory'!$A$13)</f>
        <v/>
      </c>
      <c r="B195" s="19" t="s">
        <v>155</v>
      </c>
      <c r="C195" s="19" t="n">
        <v>5</v>
      </c>
      <c r="D195" s="20" t="s">
        <v>166</v>
      </c>
      <c r="E195" s="28"/>
      <c r="F195" s="28"/>
      <c r="G195" s="28"/>
      <c r="H195" s="28"/>
      <c r="I195" s="28"/>
      <c r="J195" s="28"/>
      <c r="K195" s="23"/>
      <c r="L195" s="19" t="str">
        <f aca="false">$A195&amp;"|"&amp;$B195&amp;"|"&amp;$C195</f>
        <v>|Compliance &amp; Certifications|5</v>
      </c>
    </row>
    <row r="196" customFormat="false" ht="46.25" hidden="false" customHeight="false" outlineLevel="0" collapsed="false">
      <c r="A196" s="15" t="str">
        <f aca="false">IF('Vendor Inventory'!$A$13="","",'Vendor Inventory'!$A$13)</f>
        <v/>
      </c>
      <c r="B196" s="19" t="s">
        <v>168</v>
      </c>
      <c r="C196" s="19" t="n">
        <v>1</v>
      </c>
      <c r="D196" s="20" t="s">
        <v>169</v>
      </c>
      <c r="E196" s="28"/>
      <c r="F196" s="28"/>
      <c r="G196" s="28"/>
      <c r="H196" s="28"/>
      <c r="I196" s="28"/>
      <c r="J196" s="28"/>
      <c r="K196" s="23" t="s">
        <v>161</v>
      </c>
      <c r="L196" s="19" t="str">
        <f aca="false">$A196&amp;"|"&amp;$B196&amp;"|"&amp;$C196</f>
        <v>|AI Governance &amp; Model Risk|1</v>
      </c>
    </row>
    <row r="197" customFormat="false" ht="15" hidden="false" customHeight="false" outlineLevel="0" collapsed="false">
      <c r="A197" s="15" t="str">
        <f aca="false">IF('Vendor Inventory'!$A$13="","",'Vendor Inventory'!$A$13)</f>
        <v/>
      </c>
      <c r="B197" s="19" t="s">
        <v>168</v>
      </c>
      <c r="C197" s="19" t="n">
        <v>2</v>
      </c>
      <c r="D197" s="20" t="s">
        <v>171</v>
      </c>
      <c r="E197" s="28"/>
      <c r="F197" s="28"/>
      <c r="G197" s="28"/>
      <c r="H197" s="28"/>
      <c r="I197" s="28"/>
      <c r="J197" s="28"/>
      <c r="K197" s="23"/>
      <c r="L197" s="19" t="str">
        <f aca="false">$A197&amp;"|"&amp;$B197&amp;"|"&amp;$C197</f>
        <v>|AI Governance &amp; Model Risk|2</v>
      </c>
    </row>
    <row r="198" customFormat="false" ht="23.85" hidden="false" customHeight="false" outlineLevel="0" collapsed="false">
      <c r="A198" s="15" t="str">
        <f aca="false">IF('Vendor Inventory'!$A$13="","",'Vendor Inventory'!$A$13)</f>
        <v/>
      </c>
      <c r="B198" s="19" t="s">
        <v>168</v>
      </c>
      <c r="C198" s="19" t="n">
        <v>3</v>
      </c>
      <c r="D198" s="20" t="s">
        <v>172</v>
      </c>
      <c r="E198" s="28"/>
      <c r="F198" s="28"/>
      <c r="G198" s="28"/>
      <c r="H198" s="28"/>
      <c r="I198" s="28"/>
      <c r="J198" s="28"/>
      <c r="K198" s="23"/>
      <c r="L198" s="19" t="str">
        <f aca="false">$A198&amp;"|"&amp;$B198&amp;"|"&amp;$C198</f>
        <v>|AI Governance &amp; Model Risk|3</v>
      </c>
    </row>
    <row r="199" customFormat="false" ht="23.85" hidden="false" customHeight="false" outlineLevel="0" collapsed="false">
      <c r="A199" s="15" t="str">
        <f aca="false">IF('Vendor Inventory'!$A$13="","",'Vendor Inventory'!$A$13)</f>
        <v/>
      </c>
      <c r="B199" s="19" t="s">
        <v>168</v>
      </c>
      <c r="C199" s="19" t="n">
        <v>4</v>
      </c>
      <c r="D199" s="20" t="s">
        <v>174</v>
      </c>
      <c r="E199" s="28"/>
      <c r="F199" s="28"/>
      <c r="G199" s="28"/>
      <c r="H199" s="28"/>
      <c r="I199" s="28"/>
      <c r="J199" s="28"/>
      <c r="K199" s="23"/>
      <c r="L199" s="19" t="str">
        <f aca="false">$A199&amp;"|"&amp;$B199&amp;"|"&amp;$C199</f>
        <v>|AI Governance &amp; Model Risk|4</v>
      </c>
    </row>
    <row r="200" customFormat="false" ht="23.85" hidden="false" customHeight="false" outlineLevel="0" collapsed="false">
      <c r="A200" s="15" t="str">
        <f aca="false">IF('Vendor Inventory'!$A$13="","",'Vendor Inventory'!$A$13)</f>
        <v/>
      </c>
      <c r="B200" s="19" t="s">
        <v>168</v>
      </c>
      <c r="C200" s="19" t="n">
        <v>5</v>
      </c>
      <c r="D200" s="20" t="s">
        <v>176</v>
      </c>
      <c r="E200" s="28"/>
      <c r="F200" s="28"/>
      <c r="G200" s="28"/>
      <c r="H200" s="28"/>
      <c r="I200" s="28"/>
      <c r="J200" s="28"/>
      <c r="K200" s="23"/>
      <c r="L200" s="19" t="str">
        <f aca="false">$A200&amp;"|"&amp;$B200&amp;"|"&amp;$C200</f>
        <v>|AI Governance &amp; Model Risk|5</v>
      </c>
    </row>
    <row r="201" customFormat="false" ht="15" hidden="false" customHeight="false" outlineLevel="0" collapsed="false">
      <c r="A201" s="15" t="str">
        <f aca="false">IF('Vendor Inventory'!$A$13="","",'Vendor Inventory'!$A$13)</f>
        <v/>
      </c>
      <c r="B201" s="19" t="s">
        <v>178</v>
      </c>
      <c r="C201" s="19" t="n">
        <v>1</v>
      </c>
      <c r="D201" s="20" t="s">
        <v>179</v>
      </c>
      <c r="E201" s="28"/>
      <c r="F201" s="28"/>
      <c r="G201" s="28"/>
      <c r="H201" s="28"/>
      <c r="I201" s="28"/>
      <c r="J201" s="28"/>
      <c r="K201" s="23"/>
      <c r="L201" s="19" t="str">
        <f aca="false">$A201&amp;"|"&amp;$B201&amp;"|"&amp;$C201</f>
        <v>|Operational Resilience|1</v>
      </c>
    </row>
    <row r="202" customFormat="false" ht="15" hidden="false" customHeight="false" outlineLevel="0" collapsed="false">
      <c r="A202" s="15" t="str">
        <f aca="false">IF('Vendor Inventory'!$A$13="","",'Vendor Inventory'!$A$13)</f>
        <v/>
      </c>
      <c r="B202" s="19" t="s">
        <v>178</v>
      </c>
      <c r="C202" s="19" t="n">
        <v>2</v>
      </c>
      <c r="D202" s="20" t="s">
        <v>181</v>
      </c>
      <c r="E202" s="28"/>
      <c r="F202" s="28"/>
      <c r="G202" s="28"/>
      <c r="H202" s="28"/>
      <c r="I202" s="28"/>
      <c r="J202" s="28"/>
      <c r="K202" s="23"/>
      <c r="L202" s="19" t="str">
        <f aca="false">$A202&amp;"|"&amp;$B202&amp;"|"&amp;$C202</f>
        <v>|Operational Resilience|2</v>
      </c>
    </row>
    <row r="203" customFormat="false" ht="23.85" hidden="false" customHeight="false" outlineLevel="0" collapsed="false">
      <c r="A203" s="15" t="str">
        <f aca="false">IF('Vendor Inventory'!$A$13="","",'Vendor Inventory'!$A$13)</f>
        <v/>
      </c>
      <c r="B203" s="19" t="s">
        <v>178</v>
      </c>
      <c r="C203" s="19" t="n">
        <v>3</v>
      </c>
      <c r="D203" s="20" t="s">
        <v>183</v>
      </c>
      <c r="E203" s="28"/>
      <c r="F203" s="28"/>
      <c r="G203" s="28"/>
      <c r="H203" s="28"/>
      <c r="I203" s="28"/>
      <c r="J203" s="28"/>
      <c r="K203" s="23"/>
      <c r="L203" s="19" t="str">
        <f aca="false">$A203&amp;"|"&amp;$B203&amp;"|"&amp;$C203</f>
        <v>|Operational Resilience|3</v>
      </c>
    </row>
    <row r="204" customFormat="false" ht="15" hidden="false" customHeight="false" outlineLevel="0" collapsed="false">
      <c r="A204" s="15" t="str">
        <f aca="false">IF('Vendor Inventory'!$A$13="","",'Vendor Inventory'!$A$13)</f>
        <v/>
      </c>
      <c r="B204" s="19" t="s">
        <v>178</v>
      </c>
      <c r="C204" s="19" t="n">
        <v>4</v>
      </c>
      <c r="D204" s="20" t="s">
        <v>186</v>
      </c>
      <c r="E204" s="28"/>
      <c r="F204" s="28"/>
      <c r="G204" s="28"/>
      <c r="H204" s="28"/>
      <c r="I204" s="28"/>
      <c r="J204" s="28"/>
      <c r="K204" s="23"/>
      <c r="L204" s="19" t="str">
        <f aca="false">$A204&amp;"|"&amp;$B204&amp;"|"&amp;$C204</f>
        <v>|Operational Resilience|4</v>
      </c>
    </row>
    <row r="205" customFormat="false" ht="23.85" hidden="false" customHeight="false" outlineLevel="0" collapsed="false">
      <c r="A205" s="15" t="str">
        <f aca="false">IF('Vendor Inventory'!$A$13="","",'Vendor Inventory'!$A$13)</f>
        <v/>
      </c>
      <c r="B205" s="19" t="s">
        <v>178</v>
      </c>
      <c r="C205" s="19" t="n">
        <v>5</v>
      </c>
      <c r="D205" s="20" t="s">
        <v>188</v>
      </c>
      <c r="E205" s="28"/>
      <c r="F205" s="28"/>
      <c r="G205" s="28"/>
      <c r="H205" s="28"/>
      <c r="I205" s="28"/>
      <c r="J205" s="28"/>
      <c r="K205" s="23"/>
      <c r="L205" s="19" t="str">
        <f aca="false">$A205&amp;"|"&amp;$B205&amp;"|"&amp;$C205</f>
        <v>|Operational Resilience|5</v>
      </c>
    </row>
    <row r="206" customFormat="false" ht="57.45" hidden="false" customHeight="false" outlineLevel="0" collapsed="false">
      <c r="A206" s="15" t="str">
        <f aca="false">IF('Vendor Inventory'!$A$14="","",'Vendor Inventory'!$A$14)</f>
        <v/>
      </c>
      <c r="B206" s="19" t="s">
        <v>123</v>
      </c>
      <c r="C206" s="19" t="n">
        <v>1</v>
      </c>
      <c r="D206" s="20" t="s">
        <v>124</v>
      </c>
      <c r="E206" s="28"/>
      <c r="F206" s="28"/>
      <c r="G206" s="28"/>
      <c r="H206" s="28"/>
      <c r="I206" s="28"/>
      <c r="J206" s="28"/>
      <c r="K206" s="23" t="s">
        <v>129</v>
      </c>
      <c r="L206" s="19" t="str">
        <f aca="false">$A206&amp;"|"&amp;$B206&amp;"|"&amp;$C206</f>
        <v>|Security Posture|1</v>
      </c>
    </row>
    <row r="207" customFormat="false" ht="23.85" hidden="false" customHeight="false" outlineLevel="0" collapsed="false">
      <c r="A207" s="15" t="str">
        <f aca="false">IF('Vendor Inventory'!$A$14="","",'Vendor Inventory'!$A$14)</f>
        <v/>
      </c>
      <c r="B207" s="19" t="s">
        <v>123</v>
      </c>
      <c r="C207" s="19" t="n">
        <v>2</v>
      </c>
      <c r="D207" s="20" t="s">
        <v>131</v>
      </c>
      <c r="E207" s="28"/>
      <c r="F207" s="28"/>
      <c r="G207" s="28"/>
      <c r="H207" s="28"/>
      <c r="I207" s="28"/>
      <c r="J207" s="28"/>
      <c r="K207" s="23"/>
      <c r="L207" s="19" t="str">
        <f aca="false">$A207&amp;"|"&amp;$B207&amp;"|"&amp;$C207</f>
        <v>|Security Posture|2</v>
      </c>
    </row>
    <row r="208" customFormat="false" ht="15" hidden="false" customHeight="false" outlineLevel="0" collapsed="false">
      <c r="A208" s="15" t="str">
        <f aca="false">IF('Vendor Inventory'!$A$14="","",'Vendor Inventory'!$A$14)</f>
        <v/>
      </c>
      <c r="B208" s="19" t="s">
        <v>123</v>
      </c>
      <c r="C208" s="19" t="n">
        <v>3</v>
      </c>
      <c r="D208" s="20" t="s">
        <v>134</v>
      </c>
      <c r="E208" s="28"/>
      <c r="F208" s="28"/>
      <c r="G208" s="28"/>
      <c r="H208" s="28"/>
      <c r="I208" s="28"/>
      <c r="J208" s="28"/>
      <c r="K208" s="23"/>
      <c r="L208" s="19" t="str">
        <f aca="false">$A208&amp;"|"&amp;$B208&amp;"|"&amp;$C208</f>
        <v>|Security Posture|3</v>
      </c>
    </row>
    <row r="209" customFormat="false" ht="23.85" hidden="false" customHeight="false" outlineLevel="0" collapsed="false">
      <c r="A209" s="15" t="str">
        <f aca="false">IF('Vendor Inventory'!$A$14="","",'Vendor Inventory'!$A$14)</f>
        <v/>
      </c>
      <c r="B209" s="19" t="s">
        <v>123</v>
      </c>
      <c r="C209" s="19" t="n">
        <v>4</v>
      </c>
      <c r="D209" s="20" t="s">
        <v>136</v>
      </c>
      <c r="E209" s="28"/>
      <c r="F209" s="28"/>
      <c r="G209" s="28"/>
      <c r="H209" s="28"/>
      <c r="I209" s="28"/>
      <c r="J209" s="28"/>
      <c r="K209" s="23"/>
      <c r="L209" s="19" t="str">
        <f aca="false">$A209&amp;"|"&amp;$B209&amp;"|"&amp;$C209</f>
        <v>|Security Posture|4</v>
      </c>
    </row>
    <row r="210" customFormat="false" ht="23.85" hidden="false" customHeight="false" outlineLevel="0" collapsed="false">
      <c r="A210" s="15" t="str">
        <f aca="false">IF('Vendor Inventory'!$A$14="","",'Vendor Inventory'!$A$14)</f>
        <v/>
      </c>
      <c r="B210" s="19" t="s">
        <v>123</v>
      </c>
      <c r="C210" s="19" t="n">
        <v>5</v>
      </c>
      <c r="D210" s="20" t="s">
        <v>139</v>
      </c>
      <c r="E210" s="28"/>
      <c r="F210" s="28"/>
      <c r="G210" s="28"/>
      <c r="H210" s="28"/>
      <c r="I210" s="28"/>
      <c r="J210" s="28"/>
      <c r="K210" s="23"/>
      <c r="L210" s="19" t="str">
        <f aca="false">$A210&amp;"|"&amp;$B210&amp;"|"&amp;$C210</f>
        <v>|Security Posture|5</v>
      </c>
    </row>
    <row r="211" customFormat="false" ht="23.85" hidden="false" customHeight="false" outlineLevel="0" collapsed="false">
      <c r="A211" s="15" t="str">
        <f aca="false">IF('Vendor Inventory'!$A$14="","",'Vendor Inventory'!$A$14)</f>
        <v/>
      </c>
      <c r="B211" s="19" t="s">
        <v>141</v>
      </c>
      <c r="C211" s="19" t="n">
        <v>1</v>
      </c>
      <c r="D211" s="20" t="s">
        <v>142</v>
      </c>
      <c r="E211" s="28"/>
      <c r="F211" s="28"/>
      <c r="G211" s="28"/>
      <c r="H211" s="28"/>
      <c r="I211" s="28"/>
      <c r="J211" s="28"/>
      <c r="K211" s="23"/>
      <c r="L211" s="19" t="str">
        <f aca="false">$A211&amp;"|"&amp;$B211&amp;"|"&amp;$C211</f>
        <v>|Data Handling &amp; Privacy|1</v>
      </c>
    </row>
    <row r="212" customFormat="false" ht="15" hidden="false" customHeight="false" outlineLevel="0" collapsed="false">
      <c r="A212" s="15" t="str">
        <f aca="false">IF('Vendor Inventory'!$A$14="","",'Vendor Inventory'!$A$14)</f>
        <v/>
      </c>
      <c r="B212" s="19" t="s">
        <v>141</v>
      </c>
      <c r="C212" s="19" t="n">
        <v>2</v>
      </c>
      <c r="D212" s="20" t="s">
        <v>145</v>
      </c>
      <c r="E212" s="28"/>
      <c r="F212" s="28"/>
      <c r="G212" s="28"/>
      <c r="H212" s="28"/>
      <c r="I212" s="28"/>
      <c r="J212" s="28"/>
      <c r="K212" s="23"/>
      <c r="L212" s="19" t="str">
        <f aca="false">$A212&amp;"|"&amp;$B212&amp;"|"&amp;$C212</f>
        <v>|Data Handling &amp; Privacy|2</v>
      </c>
    </row>
    <row r="213" customFormat="false" ht="23.85" hidden="false" customHeight="false" outlineLevel="0" collapsed="false">
      <c r="A213" s="15" t="str">
        <f aca="false">IF('Vendor Inventory'!$A$14="","",'Vendor Inventory'!$A$14)</f>
        <v/>
      </c>
      <c r="B213" s="19" t="s">
        <v>141</v>
      </c>
      <c r="C213" s="19" t="n">
        <v>3</v>
      </c>
      <c r="D213" s="20" t="s">
        <v>148</v>
      </c>
      <c r="E213" s="28"/>
      <c r="F213" s="28"/>
      <c r="G213" s="28"/>
      <c r="H213" s="28"/>
      <c r="I213" s="28"/>
      <c r="J213" s="28"/>
      <c r="K213" s="23"/>
      <c r="L213" s="19" t="str">
        <f aca="false">$A213&amp;"|"&amp;$B213&amp;"|"&amp;$C213</f>
        <v>|Data Handling &amp; Privacy|3</v>
      </c>
    </row>
    <row r="214" customFormat="false" ht="23.85" hidden="false" customHeight="false" outlineLevel="0" collapsed="false">
      <c r="A214" s="15" t="str">
        <f aca="false">IF('Vendor Inventory'!$A$14="","",'Vendor Inventory'!$A$14)</f>
        <v/>
      </c>
      <c r="B214" s="19" t="s">
        <v>141</v>
      </c>
      <c r="C214" s="19" t="n">
        <v>4</v>
      </c>
      <c r="D214" s="20" t="s">
        <v>151</v>
      </c>
      <c r="E214" s="28"/>
      <c r="F214" s="28"/>
      <c r="G214" s="28"/>
      <c r="H214" s="28"/>
      <c r="I214" s="28"/>
      <c r="J214" s="28"/>
      <c r="K214" s="23"/>
      <c r="L214" s="19" t="str">
        <f aca="false">$A214&amp;"|"&amp;$B214&amp;"|"&amp;$C214</f>
        <v>|Data Handling &amp; Privacy|4</v>
      </c>
    </row>
    <row r="215" customFormat="false" ht="35.05" hidden="false" customHeight="false" outlineLevel="0" collapsed="false">
      <c r="A215" s="15" t="str">
        <f aca="false">IF('Vendor Inventory'!$A$14="","",'Vendor Inventory'!$A$14)</f>
        <v/>
      </c>
      <c r="B215" s="19" t="s">
        <v>141</v>
      </c>
      <c r="C215" s="19" t="n">
        <v>5</v>
      </c>
      <c r="D215" s="20" t="s">
        <v>152</v>
      </c>
      <c r="E215" s="28"/>
      <c r="F215" s="28"/>
      <c r="G215" s="28"/>
      <c r="H215" s="28"/>
      <c r="I215" s="28"/>
      <c r="J215" s="28"/>
      <c r="K215" s="23"/>
      <c r="L215" s="19" t="str">
        <f aca="false">$A215&amp;"|"&amp;$B215&amp;"|"&amp;$C215</f>
        <v>|Data Handling &amp; Privacy|5</v>
      </c>
    </row>
    <row r="216" customFormat="false" ht="23.85" hidden="false" customHeight="false" outlineLevel="0" collapsed="false">
      <c r="A216" s="15" t="str">
        <f aca="false">IF('Vendor Inventory'!$A$14="","",'Vendor Inventory'!$A$14)</f>
        <v/>
      </c>
      <c r="B216" s="19" t="s">
        <v>155</v>
      </c>
      <c r="C216" s="19" t="n">
        <v>1</v>
      </c>
      <c r="D216" s="20" t="s">
        <v>156</v>
      </c>
      <c r="E216" s="28"/>
      <c r="F216" s="28"/>
      <c r="G216" s="28"/>
      <c r="H216" s="28"/>
      <c r="I216" s="28"/>
      <c r="J216" s="28"/>
      <c r="K216" s="23"/>
      <c r="L216" s="19" t="str">
        <f aca="false">$A216&amp;"|"&amp;$B216&amp;"|"&amp;$C216</f>
        <v>|Compliance &amp; Certifications|1</v>
      </c>
    </row>
    <row r="217" customFormat="false" ht="15" hidden="false" customHeight="false" outlineLevel="0" collapsed="false">
      <c r="A217" s="15" t="str">
        <f aca="false">IF('Vendor Inventory'!$A$14="","",'Vendor Inventory'!$A$14)</f>
        <v/>
      </c>
      <c r="B217" s="19" t="s">
        <v>155</v>
      </c>
      <c r="C217" s="19" t="n">
        <v>2</v>
      </c>
      <c r="D217" s="20" t="s">
        <v>158</v>
      </c>
      <c r="E217" s="28"/>
      <c r="F217" s="28"/>
      <c r="G217" s="28"/>
      <c r="H217" s="28"/>
      <c r="I217" s="28"/>
      <c r="J217" s="28"/>
      <c r="K217" s="23" t="s">
        <v>161</v>
      </c>
      <c r="L217" s="19" t="str">
        <f aca="false">$A217&amp;"|"&amp;$B217&amp;"|"&amp;$C217</f>
        <v>|Compliance &amp; Certifications|2</v>
      </c>
    </row>
    <row r="218" customFormat="false" ht="23.85" hidden="false" customHeight="false" outlineLevel="0" collapsed="false">
      <c r="A218" s="15" t="str">
        <f aca="false">IF('Vendor Inventory'!$A$14="","",'Vendor Inventory'!$A$14)</f>
        <v/>
      </c>
      <c r="B218" s="19" t="s">
        <v>155</v>
      </c>
      <c r="C218" s="19" t="n">
        <v>3</v>
      </c>
      <c r="D218" s="20" t="s">
        <v>162</v>
      </c>
      <c r="E218" s="28"/>
      <c r="F218" s="28"/>
      <c r="G218" s="28"/>
      <c r="H218" s="28"/>
      <c r="I218" s="28"/>
      <c r="J218" s="28"/>
      <c r="K218" s="23"/>
      <c r="L218" s="19" t="str">
        <f aca="false">$A218&amp;"|"&amp;$B218&amp;"|"&amp;$C218</f>
        <v>|Compliance &amp; Certifications|3</v>
      </c>
    </row>
    <row r="219" customFormat="false" ht="23.85" hidden="false" customHeight="false" outlineLevel="0" collapsed="false">
      <c r="A219" s="15" t="str">
        <f aca="false">IF('Vendor Inventory'!$A$14="","",'Vendor Inventory'!$A$14)</f>
        <v/>
      </c>
      <c r="B219" s="19" t="s">
        <v>155</v>
      </c>
      <c r="C219" s="19" t="n">
        <v>4</v>
      </c>
      <c r="D219" s="20" t="s">
        <v>164</v>
      </c>
      <c r="E219" s="28"/>
      <c r="F219" s="28"/>
      <c r="G219" s="28"/>
      <c r="H219" s="28"/>
      <c r="I219" s="28"/>
      <c r="J219" s="28"/>
      <c r="K219" s="23"/>
      <c r="L219" s="19" t="str">
        <f aca="false">$A219&amp;"|"&amp;$B219&amp;"|"&amp;$C219</f>
        <v>|Compliance &amp; Certifications|4</v>
      </c>
    </row>
    <row r="220" customFormat="false" ht="15" hidden="false" customHeight="false" outlineLevel="0" collapsed="false">
      <c r="A220" s="15" t="str">
        <f aca="false">IF('Vendor Inventory'!$A$14="","",'Vendor Inventory'!$A$14)</f>
        <v/>
      </c>
      <c r="B220" s="19" t="s">
        <v>155</v>
      </c>
      <c r="C220" s="19" t="n">
        <v>5</v>
      </c>
      <c r="D220" s="20" t="s">
        <v>166</v>
      </c>
      <c r="E220" s="28"/>
      <c r="F220" s="28"/>
      <c r="G220" s="28"/>
      <c r="H220" s="28"/>
      <c r="I220" s="28"/>
      <c r="J220" s="28"/>
      <c r="K220" s="23"/>
      <c r="L220" s="19" t="str">
        <f aca="false">$A220&amp;"|"&amp;$B220&amp;"|"&amp;$C220</f>
        <v>|Compliance &amp; Certifications|5</v>
      </c>
    </row>
    <row r="221" customFormat="false" ht="46.25" hidden="false" customHeight="false" outlineLevel="0" collapsed="false">
      <c r="A221" s="15" t="str">
        <f aca="false">IF('Vendor Inventory'!$A$14="","",'Vendor Inventory'!$A$14)</f>
        <v/>
      </c>
      <c r="B221" s="19" t="s">
        <v>168</v>
      </c>
      <c r="C221" s="19" t="n">
        <v>1</v>
      </c>
      <c r="D221" s="20" t="s">
        <v>169</v>
      </c>
      <c r="E221" s="28"/>
      <c r="F221" s="28"/>
      <c r="G221" s="28"/>
      <c r="H221" s="28"/>
      <c r="I221" s="28"/>
      <c r="J221" s="28"/>
      <c r="K221" s="23" t="s">
        <v>161</v>
      </c>
      <c r="L221" s="19" t="str">
        <f aca="false">$A221&amp;"|"&amp;$B221&amp;"|"&amp;$C221</f>
        <v>|AI Governance &amp; Model Risk|1</v>
      </c>
    </row>
    <row r="222" customFormat="false" ht="15" hidden="false" customHeight="false" outlineLevel="0" collapsed="false">
      <c r="A222" s="15" t="str">
        <f aca="false">IF('Vendor Inventory'!$A$14="","",'Vendor Inventory'!$A$14)</f>
        <v/>
      </c>
      <c r="B222" s="19" t="s">
        <v>168</v>
      </c>
      <c r="C222" s="19" t="n">
        <v>2</v>
      </c>
      <c r="D222" s="20" t="s">
        <v>171</v>
      </c>
      <c r="E222" s="28"/>
      <c r="F222" s="28"/>
      <c r="G222" s="28"/>
      <c r="H222" s="28"/>
      <c r="I222" s="28"/>
      <c r="J222" s="28"/>
      <c r="K222" s="23"/>
      <c r="L222" s="19" t="str">
        <f aca="false">$A222&amp;"|"&amp;$B222&amp;"|"&amp;$C222</f>
        <v>|AI Governance &amp; Model Risk|2</v>
      </c>
    </row>
    <row r="223" customFormat="false" ht="23.85" hidden="false" customHeight="false" outlineLevel="0" collapsed="false">
      <c r="A223" s="15" t="str">
        <f aca="false">IF('Vendor Inventory'!$A$14="","",'Vendor Inventory'!$A$14)</f>
        <v/>
      </c>
      <c r="B223" s="19" t="s">
        <v>168</v>
      </c>
      <c r="C223" s="19" t="n">
        <v>3</v>
      </c>
      <c r="D223" s="20" t="s">
        <v>172</v>
      </c>
      <c r="E223" s="28"/>
      <c r="F223" s="28"/>
      <c r="G223" s="28"/>
      <c r="H223" s="28"/>
      <c r="I223" s="28"/>
      <c r="J223" s="28"/>
      <c r="K223" s="23"/>
      <c r="L223" s="19" t="str">
        <f aca="false">$A223&amp;"|"&amp;$B223&amp;"|"&amp;$C223</f>
        <v>|AI Governance &amp; Model Risk|3</v>
      </c>
    </row>
    <row r="224" customFormat="false" ht="23.85" hidden="false" customHeight="false" outlineLevel="0" collapsed="false">
      <c r="A224" s="15" t="str">
        <f aca="false">IF('Vendor Inventory'!$A$14="","",'Vendor Inventory'!$A$14)</f>
        <v/>
      </c>
      <c r="B224" s="19" t="s">
        <v>168</v>
      </c>
      <c r="C224" s="19" t="n">
        <v>4</v>
      </c>
      <c r="D224" s="20" t="s">
        <v>174</v>
      </c>
      <c r="E224" s="28"/>
      <c r="F224" s="28"/>
      <c r="G224" s="28"/>
      <c r="H224" s="28"/>
      <c r="I224" s="28"/>
      <c r="J224" s="28"/>
      <c r="K224" s="23"/>
      <c r="L224" s="19" t="str">
        <f aca="false">$A224&amp;"|"&amp;$B224&amp;"|"&amp;$C224</f>
        <v>|AI Governance &amp; Model Risk|4</v>
      </c>
    </row>
    <row r="225" customFormat="false" ht="23.85" hidden="false" customHeight="false" outlineLevel="0" collapsed="false">
      <c r="A225" s="15" t="str">
        <f aca="false">IF('Vendor Inventory'!$A$14="","",'Vendor Inventory'!$A$14)</f>
        <v/>
      </c>
      <c r="B225" s="19" t="s">
        <v>168</v>
      </c>
      <c r="C225" s="19" t="n">
        <v>5</v>
      </c>
      <c r="D225" s="20" t="s">
        <v>176</v>
      </c>
      <c r="E225" s="28"/>
      <c r="F225" s="28"/>
      <c r="G225" s="28"/>
      <c r="H225" s="28"/>
      <c r="I225" s="28"/>
      <c r="J225" s="28"/>
      <c r="K225" s="23"/>
      <c r="L225" s="19" t="str">
        <f aca="false">$A225&amp;"|"&amp;$B225&amp;"|"&amp;$C225</f>
        <v>|AI Governance &amp; Model Risk|5</v>
      </c>
    </row>
    <row r="226" customFormat="false" ht="15" hidden="false" customHeight="false" outlineLevel="0" collapsed="false">
      <c r="A226" s="15" t="str">
        <f aca="false">IF('Vendor Inventory'!$A$14="","",'Vendor Inventory'!$A$14)</f>
        <v/>
      </c>
      <c r="B226" s="19" t="s">
        <v>178</v>
      </c>
      <c r="C226" s="19" t="n">
        <v>1</v>
      </c>
      <c r="D226" s="20" t="s">
        <v>179</v>
      </c>
      <c r="E226" s="28"/>
      <c r="F226" s="28"/>
      <c r="G226" s="28"/>
      <c r="H226" s="28"/>
      <c r="I226" s="28"/>
      <c r="J226" s="28"/>
      <c r="K226" s="23"/>
      <c r="L226" s="19" t="str">
        <f aca="false">$A226&amp;"|"&amp;$B226&amp;"|"&amp;$C226</f>
        <v>|Operational Resilience|1</v>
      </c>
    </row>
    <row r="227" customFormat="false" ht="15" hidden="false" customHeight="false" outlineLevel="0" collapsed="false">
      <c r="A227" s="15" t="str">
        <f aca="false">IF('Vendor Inventory'!$A$14="","",'Vendor Inventory'!$A$14)</f>
        <v/>
      </c>
      <c r="B227" s="19" t="s">
        <v>178</v>
      </c>
      <c r="C227" s="19" t="n">
        <v>2</v>
      </c>
      <c r="D227" s="20" t="s">
        <v>181</v>
      </c>
      <c r="E227" s="28"/>
      <c r="F227" s="28"/>
      <c r="G227" s="28"/>
      <c r="H227" s="28"/>
      <c r="I227" s="28"/>
      <c r="J227" s="28"/>
      <c r="K227" s="23"/>
      <c r="L227" s="19" t="str">
        <f aca="false">$A227&amp;"|"&amp;$B227&amp;"|"&amp;$C227</f>
        <v>|Operational Resilience|2</v>
      </c>
    </row>
    <row r="228" customFormat="false" ht="23.85" hidden="false" customHeight="false" outlineLevel="0" collapsed="false">
      <c r="A228" s="15" t="str">
        <f aca="false">IF('Vendor Inventory'!$A$14="","",'Vendor Inventory'!$A$14)</f>
        <v/>
      </c>
      <c r="B228" s="19" t="s">
        <v>178</v>
      </c>
      <c r="C228" s="19" t="n">
        <v>3</v>
      </c>
      <c r="D228" s="20" t="s">
        <v>183</v>
      </c>
      <c r="E228" s="28"/>
      <c r="F228" s="28"/>
      <c r="G228" s="28"/>
      <c r="H228" s="28"/>
      <c r="I228" s="28"/>
      <c r="J228" s="28"/>
      <c r="K228" s="23"/>
      <c r="L228" s="19" t="str">
        <f aca="false">$A228&amp;"|"&amp;$B228&amp;"|"&amp;$C228</f>
        <v>|Operational Resilience|3</v>
      </c>
    </row>
    <row r="229" customFormat="false" ht="15" hidden="false" customHeight="false" outlineLevel="0" collapsed="false">
      <c r="A229" s="15" t="str">
        <f aca="false">IF('Vendor Inventory'!$A$14="","",'Vendor Inventory'!$A$14)</f>
        <v/>
      </c>
      <c r="B229" s="19" t="s">
        <v>178</v>
      </c>
      <c r="C229" s="19" t="n">
        <v>4</v>
      </c>
      <c r="D229" s="20" t="s">
        <v>186</v>
      </c>
      <c r="E229" s="28"/>
      <c r="F229" s="28"/>
      <c r="G229" s="28"/>
      <c r="H229" s="28"/>
      <c r="I229" s="28"/>
      <c r="J229" s="28"/>
      <c r="K229" s="23"/>
      <c r="L229" s="19" t="str">
        <f aca="false">$A229&amp;"|"&amp;$B229&amp;"|"&amp;$C229</f>
        <v>|Operational Resilience|4</v>
      </c>
    </row>
    <row r="230" customFormat="false" ht="23.85" hidden="false" customHeight="false" outlineLevel="0" collapsed="false">
      <c r="A230" s="15" t="str">
        <f aca="false">IF('Vendor Inventory'!$A$14="","",'Vendor Inventory'!$A$14)</f>
        <v/>
      </c>
      <c r="B230" s="19" t="s">
        <v>178</v>
      </c>
      <c r="C230" s="19" t="n">
        <v>5</v>
      </c>
      <c r="D230" s="20" t="s">
        <v>188</v>
      </c>
      <c r="E230" s="28"/>
      <c r="F230" s="28"/>
      <c r="G230" s="28"/>
      <c r="H230" s="28"/>
      <c r="I230" s="28"/>
      <c r="J230" s="28"/>
      <c r="K230" s="23"/>
      <c r="L230" s="19" t="str">
        <f aca="false">$A230&amp;"|"&amp;$B230&amp;"|"&amp;$C230</f>
        <v>|Operational Resilience|5</v>
      </c>
    </row>
    <row r="231" customFormat="false" ht="57.45" hidden="false" customHeight="false" outlineLevel="0" collapsed="false">
      <c r="A231" s="15" t="str">
        <f aca="false">IF('Vendor Inventory'!$A$15="","",'Vendor Inventory'!$A$15)</f>
        <v/>
      </c>
      <c r="B231" s="19" t="s">
        <v>123</v>
      </c>
      <c r="C231" s="19" t="n">
        <v>1</v>
      </c>
      <c r="D231" s="20" t="s">
        <v>124</v>
      </c>
      <c r="E231" s="28"/>
      <c r="F231" s="28"/>
      <c r="G231" s="28"/>
      <c r="H231" s="28"/>
      <c r="I231" s="28"/>
      <c r="J231" s="28"/>
      <c r="K231" s="23" t="s">
        <v>129</v>
      </c>
      <c r="L231" s="19" t="str">
        <f aca="false">$A231&amp;"|"&amp;$B231&amp;"|"&amp;$C231</f>
        <v>|Security Posture|1</v>
      </c>
    </row>
    <row r="232" customFormat="false" ht="23.85" hidden="false" customHeight="false" outlineLevel="0" collapsed="false">
      <c r="A232" s="15" t="str">
        <f aca="false">IF('Vendor Inventory'!$A$15="","",'Vendor Inventory'!$A$15)</f>
        <v/>
      </c>
      <c r="B232" s="19" t="s">
        <v>123</v>
      </c>
      <c r="C232" s="19" t="n">
        <v>2</v>
      </c>
      <c r="D232" s="20" t="s">
        <v>131</v>
      </c>
      <c r="E232" s="28"/>
      <c r="F232" s="28"/>
      <c r="G232" s="28"/>
      <c r="H232" s="28"/>
      <c r="I232" s="28"/>
      <c r="J232" s="28"/>
      <c r="K232" s="23"/>
      <c r="L232" s="19" t="str">
        <f aca="false">$A232&amp;"|"&amp;$B232&amp;"|"&amp;$C232</f>
        <v>|Security Posture|2</v>
      </c>
    </row>
    <row r="233" customFormat="false" ht="15" hidden="false" customHeight="false" outlineLevel="0" collapsed="false">
      <c r="A233" s="15" t="str">
        <f aca="false">IF('Vendor Inventory'!$A$15="","",'Vendor Inventory'!$A$15)</f>
        <v/>
      </c>
      <c r="B233" s="19" t="s">
        <v>123</v>
      </c>
      <c r="C233" s="19" t="n">
        <v>3</v>
      </c>
      <c r="D233" s="20" t="s">
        <v>134</v>
      </c>
      <c r="E233" s="28"/>
      <c r="F233" s="28"/>
      <c r="G233" s="28"/>
      <c r="H233" s="28"/>
      <c r="I233" s="28"/>
      <c r="J233" s="28"/>
      <c r="K233" s="23"/>
      <c r="L233" s="19" t="str">
        <f aca="false">$A233&amp;"|"&amp;$B233&amp;"|"&amp;$C233</f>
        <v>|Security Posture|3</v>
      </c>
    </row>
    <row r="234" customFormat="false" ht="23.85" hidden="false" customHeight="false" outlineLevel="0" collapsed="false">
      <c r="A234" s="15" t="str">
        <f aca="false">IF('Vendor Inventory'!$A$15="","",'Vendor Inventory'!$A$15)</f>
        <v/>
      </c>
      <c r="B234" s="19" t="s">
        <v>123</v>
      </c>
      <c r="C234" s="19" t="n">
        <v>4</v>
      </c>
      <c r="D234" s="20" t="s">
        <v>136</v>
      </c>
      <c r="E234" s="28"/>
      <c r="F234" s="28"/>
      <c r="G234" s="28"/>
      <c r="H234" s="28"/>
      <c r="I234" s="28"/>
      <c r="J234" s="28"/>
      <c r="K234" s="23"/>
      <c r="L234" s="19" t="str">
        <f aca="false">$A234&amp;"|"&amp;$B234&amp;"|"&amp;$C234</f>
        <v>|Security Posture|4</v>
      </c>
    </row>
    <row r="235" customFormat="false" ht="23.85" hidden="false" customHeight="false" outlineLevel="0" collapsed="false">
      <c r="A235" s="15" t="str">
        <f aca="false">IF('Vendor Inventory'!$A$15="","",'Vendor Inventory'!$A$15)</f>
        <v/>
      </c>
      <c r="B235" s="19" t="s">
        <v>123</v>
      </c>
      <c r="C235" s="19" t="n">
        <v>5</v>
      </c>
      <c r="D235" s="20" t="s">
        <v>139</v>
      </c>
      <c r="E235" s="28"/>
      <c r="F235" s="28"/>
      <c r="G235" s="28"/>
      <c r="H235" s="28"/>
      <c r="I235" s="28"/>
      <c r="J235" s="28"/>
      <c r="K235" s="23"/>
      <c r="L235" s="19" t="str">
        <f aca="false">$A235&amp;"|"&amp;$B235&amp;"|"&amp;$C235</f>
        <v>|Security Posture|5</v>
      </c>
    </row>
    <row r="236" customFormat="false" ht="23.85" hidden="false" customHeight="false" outlineLevel="0" collapsed="false">
      <c r="A236" s="15" t="str">
        <f aca="false">IF('Vendor Inventory'!$A$15="","",'Vendor Inventory'!$A$15)</f>
        <v/>
      </c>
      <c r="B236" s="19" t="s">
        <v>141</v>
      </c>
      <c r="C236" s="19" t="n">
        <v>1</v>
      </c>
      <c r="D236" s="20" t="s">
        <v>142</v>
      </c>
      <c r="E236" s="28"/>
      <c r="F236" s="28"/>
      <c r="G236" s="28"/>
      <c r="H236" s="28"/>
      <c r="I236" s="28"/>
      <c r="J236" s="28"/>
      <c r="K236" s="23"/>
      <c r="L236" s="19" t="str">
        <f aca="false">$A236&amp;"|"&amp;$B236&amp;"|"&amp;$C236</f>
        <v>|Data Handling &amp; Privacy|1</v>
      </c>
    </row>
    <row r="237" customFormat="false" ht="15" hidden="false" customHeight="false" outlineLevel="0" collapsed="false">
      <c r="A237" s="15" t="str">
        <f aca="false">IF('Vendor Inventory'!$A$15="","",'Vendor Inventory'!$A$15)</f>
        <v/>
      </c>
      <c r="B237" s="19" t="s">
        <v>141</v>
      </c>
      <c r="C237" s="19" t="n">
        <v>2</v>
      </c>
      <c r="D237" s="20" t="s">
        <v>145</v>
      </c>
      <c r="E237" s="28"/>
      <c r="F237" s="28"/>
      <c r="G237" s="28"/>
      <c r="H237" s="28"/>
      <c r="I237" s="28"/>
      <c r="J237" s="28"/>
      <c r="K237" s="23"/>
      <c r="L237" s="19" t="str">
        <f aca="false">$A237&amp;"|"&amp;$B237&amp;"|"&amp;$C237</f>
        <v>|Data Handling &amp; Privacy|2</v>
      </c>
    </row>
    <row r="238" customFormat="false" ht="23.85" hidden="false" customHeight="false" outlineLevel="0" collapsed="false">
      <c r="A238" s="15" t="str">
        <f aca="false">IF('Vendor Inventory'!$A$15="","",'Vendor Inventory'!$A$15)</f>
        <v/>
      </c>
      <c r="B238" s="19" t="s">
        <v>141</v>
      </c>
      <c r="C238" s="19" t="n">
        <v>3</v>
      </c>
      <c r="D238" s="20" t="s">
        <v>148</v>
      </c>
      <c r="E238" s="28"/>
      <c r="F238" s="28"/>
      <c r="G238" s="28"/>
      <c r="H238" s="28"/>
      <c r="I238" s="28"/>
      <c r="J238" s="28"/>
      <c r="K238" s="23"/>
      <c r="L238" s="19" t="str">
        <f aca="false">$A238&amp;"|"&amp;$B238&amp;"|"&amp;$C238</f>
        <v>|Data Handling &amp; Privacy|3</v>
      </c>
    </row>
    <row r="239" customFormat="false" ht="23.85" hidden="false" customHeight="false" outlineLevel="0" collapsed="false">
      <c r="A239" s="15" t="str">
        <f aca="false">IF('Vendor Inventory'!$A$15="","",'Vendor Inventory'!$A$15)</f>
        <v/>
      </c>
      <c r="B239" s="19" t="s">
        <v>141</v>
      </c>
      <c r="C239" s="19" t="n">
        <v>4</v>
      </c>
      <c r="D239" s="20" t="s">
        <v>151</v>
      </c>
      <c r="E239" s="28"/>
      <c r="F239" s="28"/>
      <c r="G239" s="28"/>
      <c r="H239" s="28"/>
      <c r="I239" s="28"/>
      <c r="J239" s="28"/>
      <c r="K239" s="23"/>
      <c r="L239" s="19" t="str">
        <f aca="false">$A239&amp;"|"&amp;$B239&amp;"|"&amp;$C239</f>
        <v>|Data Handling &amp; Privacy|4</v>
      </c>
    </row>
    <row r="240" customFormat="false" ht="35.05" hidden="false" customHeight="false" outlineLevel="0" collapsed="false">
      <c r="A240" s="15" t="str">
        <f aca="false">IF('Vendor Inventory'!$A$15="","",'Vendor Inventory'!$A$15)</f>
        <v/>
      </c>
      <c r="B240" s="19" t="s">
        <v>141</v>
      </c>
      <c r="C240" s="19" t="n">
        <v>5</v>
      </c>
      <c r="D240" s="20" t="s">
        <v>152</v>
      </c>
      <c r="E240" s="28"/>
      <c r="F240" s="28"/>
      <c r="G240" s="28"/>
      <c r="H240" s="28"/>
      <c r="I240" s="28"/>
      <c r="J240" s="28"/>
      <c r="K240" s="23"/>
      <c r="L240" s="19" t="str">
        <f aca="false">$A240&amp;"|"&amp;$B240&amp;"|"&amp;$C240</f>
        <v>|Data Handling &amp; Privacy|5</v>
      </c>
    </row>
    <row r="241" customFormat="false" ht="23.85" hidden="false" customHeight="false" outlineLevel="0" collapsed="false">
      <c r="A241" s="15" t="str">
        <f aca="false">IF('Vendor Inventory'!$A$15="","",'Vendor Inventory'!$A$15)</f>
        <v/>
      </c>
      <c r="B241" s="19" t="s">
        <v>155</v>
      </c>
      <c r="C241" s="19" t="n">
        <v>1</v>
      </c>
      <c r="D241" s="20" t="s">
        <v>156</v>
      </c>
      <c r="E241" s="28"/>
      <c r="F241" s="28"/>
      <c r="G241" s="28"/>
      <c r="H241" s="28"/>
      <c r="I241" s="28"/>
      <c r="J241" s="28"/>
      <c r="K241" s="23"/>
      <c r="L241" s="19" t="str">
        <f aca="false">$A241&amp;"|"&amp;$B241&amp;"|"&amp;$C241</f>
        <v>|Compliance &amp; Certifications|1</v>
      </c>
    </row>
    <row r="242" customFormat="false" ht="15" hidden="false" customHeight="false" outlineLevel="0" collapsed="false">
      <c r="A242" s="15" t="str">
        <f aca="false">IF('Vendor Inventory'!$A$15="","",'Vendor Inventory'!$A$15)</f>
        <v/>
      </c>
      <c r="B242" s="19" t="s">
        <v>155</v>
      </c>
      <c r="C242" s="19" t="n">
        <v>2</v>
      </c>
      <c r="D242" s="20" t="s">
        <v>158</v>
      </c>
      <c r="E242" s="28"/>
      <c r="F242" s="28"/>
      <c r="G242" s="28"/>
      <c r="H242" s="28"/>
      <c r="I242" s="28"/>
      <c r="J242" s="28"/>
      <c r="K242" s="23" t="s">
        <v>161</v>
      </c>
      <c r="L242" s="19" t="str">
        <f aca="false">$A242&amp;"|"&amp;$B242&amp;"|"&amp;$C242</f>
        <v>|Compliance &amp; Certifications|2</v>
      </c>
    </row>
    <row r="243" customFormat="false" ht="23.85" hidden="false" customHeight="false" outlineLevel="0" collapsed="false">
      <c r="A243" s="15" t="str">
        <f aca="false">IF('Vendor Inventory'!$A$15="","",'Vendor Inventory'!$A$15)</f>
        <v/>
      </c>
      <c r="B243" s="19" t="s">
        <v>155</v>
      </c>
      <c r="C243" s="19" t="n">
        <v>3</v>
      </c>
      <c r="D243" s="20" t="s">
        <v>162</v>
      </c>
      <c r="E243" s="28"/>
      <c r="F243" s="28"/>
      <c r="G243" s="28"/>
      <c r="H243" s="28"/>
      <c r="I243" s="28"/>
      <c r="J243" s="28"/>
      <c r="K243" s="23"/>
      <c r="L243" s="19" t="str">
        <f aca="false">$A243&amp;"|"&amp;$B243&amp;"|"&amp;$C243</f>
        <v>|Compliance &amp; Certifications|3</v>
      </c>
    </row>
    <row r="244" customFormat="false" ht="23.85" hidden="false" customHeight="false" outlineLevel="0" collapsed="false">
      <c r="A244" s="15" t="str">
        <f aca="false">IF('Vendor Inventory'!$A$15="","",'Vendor Inventory'!$A$15)</f>
        <v/>
      </c>
      <c r="B244" s="19" t="s">
        <v>155</v>
      </c>
      <c r="C244" s="19" t="n">
        <v>4</v>
      </c>
      <c r="D244" s="20" t="s">
        <v>164</v>
      </c>
      <c r="E244" s="28"/>
      <c r="F244" s="28"/>
      <c r="G244" s="28"/>
      <c r="H244" s="28"/>
      <c r="I244" s="28"/>
      <c r="J244" s="28"/>
      <c r="K244" s="23"/>
      <c r="L244" s="19" t="str">
        <f aca="false">$A244&amp;"|"&amp;$B244&amp;"|"&amp;$C244</f>
        <v>|Compliance &amp; Certifications|4</v>
      </c>
    </row>
    <row r="245" customFormat="false" ht="15" hidden="false" customHeight="false" outlineLevel="0" collapsed="false">
      <c r="A245" s="15" t="str">
        <f aca="false">IF('Vendor Inventory'!$A$15="","",'Vendor Inventory'!$A$15)</f>
        <v/>
      </c>
      <c r="B245" s="19" t="s">
        <v>155</v>
      </c>
      <c r="C245" s="19" t="n">
        <v>5</v>
      </c>
      <c r="D245" s="20" t="s">
        <v>166</v>
      </c>
      <c r="E245" s="28"/>
      <c r="F245" s="28"/>
      <c r="G245" s="28"/>
      <c r="H245" s="28"/>
      <c r="I245" s="28"/>
      <c r="J245" s="28"/>
      <c r="K245" s="23"/>
      <c r="L245" s="19" t="str">
        <f aca="false">$A245&amp;"|"&amp;$B245&amp;"|"&amp;$C245</f>
        <v>|Compliance &amp; Certifications|5</v>
      </c>
    </row>
    <row r="246" customFormat="false" ht="46.25" hidden="false" customHeight="false" outlineLevel="0" collapsed="false">
      <c r="A246" s="15" t="str">
        <f aca="false">IF('Vendor Inventory'!$A$15="","",'Vendor Inventory'!$A$15)</f>
        <v/>
      </c>
      <c r="B246" s="19" t="s">
        <v>168</v>
      </c>
      <c r="C246" s="19" t="n">
        <v>1</v>
      </c>
      <c r="D246" s="20" t="s">
        <v>169</v>
      </c>
      <c r="E246" s="28"/>
      <c r="F246" s="28"/>
      <c r="G246" s="28"/>
      <c r="H246" s="28"/>
      <c r="I246" s="28"/>
      <c r="J246" s="28"/>
      <c r="K246" s="23" t="s">
        <v>161</v>
      </c>
      <c r="L246" s="19" t="str">
        <f aca="false">$A246&amp;"|"&amp;$B246&amp;"|"&amp;$C246</f>
        <v>|AI Governance &amp; Model Risk|1</v>
      </c>
    </row>
    <row r="247" customFormat="false" ht="15" hidden="false" customHeight="false" outlineLevel="0" collapsed="false">
      <c r="A247" s="15" t="str">
        <f aca="false">IF('Vendor Inventory'!$A$15="","",'Vendor Inventory'!$A$15)</f>
        <v/>
      </c>
      <c r="B247" s="19" t="s">
        <v>168</v>
      </c>
      <c r="C247" s="19" t="n">
        <v>2</v>
      </c>
      <c r="D247" s="20" t="s">
        <v>171</v>
      </c>
      <c r="E247" s="28"/>
      <c r="F247" s="28"/>
      <c r="G247" s="28"/>
      <c r="H247" s="28"/>
      <c r="I247" s="28"/>
      <c r="J247" s="28"/>
      <c r="K247" s="23"/>
      <c r="L247" s="19" t="str">
        <f aca="false">$A247&amp;"|"&amp;$B247&amp;"|"&amp;$C247</f>
        <v>|AI Governance &amp; Model Risk|2</v>
      </c>
    </row>
    <row r="248" customFormat="false" ht="23.85" hidden="false" customHeight="false" outlineLevel="0" collapsed="false">
      <c r="A248" s="15" t="str">
        <f aca="false">IF('Vendor Inventory'!$A$15="","",'Vendor Inventory'!$A$15)</f>
        <v/>
      </c>
      <c r="B248" s="19" t="s">
        <v>168</v>
      </c>
      <c r="C248" s="19" t="n">
        <v>3</v>
      </c>
      <c r="D248" s="20" t="s">
        <v>172</v>
      </c>
      <c r="E248" s="28"/>
      <c r="F248" s="28"/>
      <c r="G248" s="28"/>
      <c r="H248" s="28"/>
      <c r="I248" s="28"/>
      <c r="J248" s="28"/>
      <c r="K248" s="23"/>
      <c r="L248" s="19" t="str">
        <f aca="false">$A248&amp;"|"&amp;$B248&amp;"|"&amp;$C248</f>
        <v>|AI Governance &amp; Model Risk|3</v>
      </c>
    </row>
    <row r="249" customFormat="false" ht="23.85" hidden="false" customHeight="false" outlineLevel="0" collapsed="false">
      <c r="A249" s="15" t="str">
        <f aca="false">IF('Vendor Inventory'!$A$15="","",'Vendor Inventory'!$A$15)</f>
        <v/>
      </c>
      <c r="B249" s="19" t="s">
        <v>168</v>
      </c>
      <c r="C249" s="19" t="n">
        <v>4</v>
      </c>
      <c r="D249" s="20" t="s">
        <v>174</v>
      </c>
      <c r="E249" s="28"/>
      <c r="F249" s="28"/>
      <c r="G249" s="28"/>
      <c r="H249" s="28"/>
      <c r="I249" s="28"/>
      <c r="J249" s="28"/>
      <c r="K249" s="23"/>
      <c r="L249" s="19" t="str">
        <f aca="false">$A249&amp;"|"&amp;$B249&amp;"|"&amp;$C249</f>
        <v>|AI Governance &amp; Model Risk|4</v>
      </c>
    </row>
    <row r="250" customFormat="false" ht="23.85" hidden="false" customHeight="false" outlineLevel="0" collapsed="false">
      <c r="A250" s="15" t="str">
        <f aca="false">IF('Vendor Inventory'!$A$15="","",'Vendor Inventory'!$A$15)</f>
        <v/>
      </c>
      <c r="B250" s="19" t="s">
        <v>168</v>
      </c>
      <c r="C250" s="19" t="n">
        <v>5</v>
      </c>
      <c r="D250" s="20" t="s">
        <v>176</v>
      </c>
      <c r="E250" s="28"/>
      <c r="F250" s="28"/>
      <c r="G250" s="28"/>
      <c r="H250" s="28"/>
      <c r="I250" s="28"/>
      <c r="J250" s="28"/>
      <c r="K250" s="23"/>
      <c r="L250" s="19" t="str">
        <f aca="false">$A250&amp;"|"&amp;$B250&amp;"|"&amp;$C250</f>
        <v>|AI Governance &amp; Model Risk|5</v>
      </c>
    </row>
    <row r="251" customFormat="false" ht="15" hidden="false" customHeight="false" outlineLevel="0" collapsed="false">
      <c r="A251" s="15" t="str">
        <f aca="false">IF('Vendor Inventory'!$A$15="","",'Vendor Inventory'!$A$15)</f>
        <v/>
      </c>
      <c r="B251" s="19" t="s">
        <v>178</v>
      </c>
      <c r="C251" s="19" t="n">
        <v>1</v>
      </c>
      <c r="D251" s="20" t="s">
        <v>179</v>
      </c>
      <c r="E251" s="28"/>
      <c r="F251" s="28"/>
      <c r="G251" s="28"/>
      <c r="H251" s="28"/>
      <c r="I251" s="28"/>
      <c r="J251" s="28"/>
      <c r="K251" s="23"/>
      <c r="L251" s="19" t="str">
        <f aca="false">$A251&amp;"|"&amp;$B251&amp;"|"&amp;$C251</f>
        <v>|Operational Resilience|1</v>
      </c>
    </row>
    <row r="252" customFormat="false" ht="15" hidden="false" customHeight="false" outlineLevel="0" collapsed="false">
      <c r="A252" s="15" t="str">
        <f aca="false">IF('Vendor Inventory'!$A$15="","",'Vendor Inventory'!$A$15)</f>
        <v/>
      </c>
      <c r="B252" s="19" t="s">
        <v>178</v>
      </c>
      <c r="C252" s="19" t="n">
        <v>2</v>
      </c>
      <c r="D252" s="20" t="s">
        <v>181</v>
      </c>
      <c r="E252" s="28"/>
      <c r="F252" s="28"/>
      <c r="G252" s="28"/>
      <c r="H252" s="28"/>
      <c r="I252" s="28"/>
      <c r="J252" s="28"/>
      <c r="K252" s="23"/>
      <c r="L252" s="19" t="str">
        <f aca="false">$A252&amp;"|"&amp;$B252&amp;"|"&amp;$C252</f>
        <v>|Operational Resilience|2</v>
      </c>
    </row>
    <row r="253" customFormat="false" ht="23.85" hidden="false" customHeight="false" outlineLevel="0" collapsed="false">
      <c r="A253" s="15" t="str">
        <f aca="false">IF('Vendor Inventory'!$A$15="","",'Vendor Inventory'!$A$15)</f>
        <v/>
      </c>
      <c r="B253" s="19" t="s">
        <v>178</v>
      </c>
      <c r="C253" s="19" t="n">
        <v>3</v>
      </c>
      <c r="D253" s="20" t="s">
        <v>183</v>
      </c>
      <c r="E253" s="28"/>
      <c r="F253" s="28"/>
      <c r="G253" s="28"/>
      <c r="H253" s="28"/>
      <c r="I253" s="28"/>
      <c r="J253" s="28"/>
      <c r="K253" s="23"/>
      <c r="L253" s="19" t="str">
        <f aca="false">$A253&amp;"|"&amp;$B253&amp;"|"&amp;$C253</f>
        <v>|Operational Resilience|3</v>
      </c>
    </row>
    <row r="254" customFormat="false" ht="15" hidden="false" customHeight="false" outlineLevel="0" collapsed="false">
      <c r="A254" s="15" t="str">
        <f aca="false">IF('Vendor Inventory'!$A$15="","",'Vendor Inventory'!$A$15)</f>
        <v/>
      </c>
      <c r="B254" s="19" t="s">
        <v>178</v>
      </c>
      <c r="C254" s="19" t="n">
        <v>4</v>
      </c>
      <c r="D254" s="20" t="s">
        <v>186</v>
      </c>
      <c r="E254" s="28"/>
      <c r="F254" s="28"/>
      <c r="G254" s="28"/>
      <c r="H254" s="28"/>
      <c r="I254" s="28"/>
      <c r="J254" s="28"/>
      <c r="K254" s="23"/>
      <c r="L254" s="19" t="str">
        <f aca="false">$A254&amp;"|"&amp;$B254&amp;"|"&amp;$C254</f>
        <v>|Operational Resilience|4</v>
      </c>
    </row>
    <row r="255" customFormat="false" ht="23.85" hidden="false" customHeight="false" outlineLevel="0" collapsed="false">
      <c r="A255" s="15" t="str">
        <f aca="false">IF('Vendor Inventory'!$A$15="","",'Vendor Inventory'!$A$15)</f>
        <v/>
      </c>
      <c r="B255" s="19" t="s">
        <v>178</v>
      </c>
      <c r="C255" s="19" t="n">
        <v>5</v>
      </c>
      <c r="D255" s="20" t="s">
        <v>188</v>
      </c>
      <c r="E255" s="28"/>
      <c r="F255" s="28"/>
      <c r="G255" s="28"/>
      <c r="H255" s="28"/>
      <c r="I255" s="28"/>
      <c r="J255" s="28"/>
      <c r="K255" s="23"/>
      <c r="L255" s="19" t="str">
        <f aca="false">$A255&amp;"|"&amp;$B255&amp;"|"&amp;$C255</f>
        <v>|Operational Resilience|5</v>
      </c>
    </row>
  </sheetData>
  <mergeCells count="3">
    <mergeCell ref="A1:AS1"/>
    <mergeCell ref="A2:AS2"/>
    <mergeCell ref="A3:AS3"/>
  </mergeCells>
  <conditionalFormatting sqref="AS6:AS15">
    <cfRule type="expression" priority="2" aboveAverage="0" equalAverage="0" bottom="0" percent="0" rank="0" text="" dxfId="0">
      <formula>$AS6="Tier 1 - Low Risk"</formula>
    </cfRule>
    <cfRule type="expression" priority="3" aboveAverage="0" equalAverage="0" bottom="0" percent="0" rank="0" text="" dxfId="1">
      <formula>$AS6="Tier 2 - Moderate Risk"</formula>
    </cfRule>
    <cfRule type="expression" priority="4" aboveAverage="0" equalAverage="0" bottom="0" percent="0" rank="0" text="" dxfId="2">
      <formula>$AS6="Tier 3 - High Risk"</formula>
    </cfRule>
    <cfRule type="expression" priority="5" aboveAverage="0" equalAverage="0" bottom="0" percent="0" rank="0" text="" dxfId="3">
      <formula>$AS6="Tier 4 - Critical Risk"</formula>
    </cfRule>
    <cfRule type="expression" priority="6" aboveAverage="0" equalAverage="0" bottom="0" percent="0" rank="0" text="" dxfId="4">
      <formula>$AS6="Assessment Incomplete"</formula>
    </cfRule>
  </conditionalFormatting>
  <dataValidations count="4">
    <dataValidation allowBlank="true" errorStyle="stop" operator="between" showDropDown="false" showErrorMessage="false" showInputMessage="false" sqref="E6:E255" type="list">
      <formula1>ScoreOptions</formula1>
      <formula2>0</formula2>
    </dataValidation>
    <dataValidation allowBlank="true" errorStyle="stop" operator="between" showDropDown="false" showErrorMessage="false" showInputMessage="false" sqref="F6:F255" type="list">
      <formula1>YesNo</formula1>
      <formula2>0</formula2>
    </dataValidation>
    <dataValidation allowBlank="true" errorStyle="stop" operator="between" showDropDown="false" showErrorMessage="false" showInputMessage="false" sqref="G6:G255" type="list">
      <formula1>EvidenceSource</formula1>
      <formula2>0</formula2>
    </dataValidation>
    <dataValidation allowBlank="true" errorStyle="stop" operator="between" showDropDown="false" showErrorMessage="false" showInputMessage="false" sqref="P6:P15" type="list">
      <formula1>AssessmentStatus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7" min="6" style="0" width="13"/>
    <col collapsed="false" customWidth="true" hidden="false" outlineLevel="0" max="8" min="8" style="0" width="14"/>
    <col collapsed="false" customWidth="true" hidden="false" outlineLevel="0" max="9" min="9" style="0" width="26"/>
    <col collapsed="false" customWidth="true" hidden="false" outlineLevel="0" max="19" min="10" style="0" width="13"/>
    <col collapsed="false" customWidth="true" hidden="false" outlineLevel="0" max="20" min="20" style="0" width="22"/>
    <col collapsed="false" customWidth="true" hidden="false" outlineLevel="0" max="21" min="21" style="0" width="20"/>
    <col collapsed="false" customWidth="true" hidden="false" outlineLevel="0" max="22" min="22" style="0" width="16"/>
    <col collapsed="false" customWidth="true" hidden="false" outlineLevel="0" max="23" min="23" style="0" width="26"/>
  </cols>
  <sheetData>
    <row r="1" customFormat="false" ht="19.5" hidden="false" customHeight="true" outlineLevel="0" collapsed="false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5" hidden="false" customHeight="true" outlineLevel="0" collapsed="false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customFormat="false" ht="15" hidden="false" customHeight="true" outlineLevel="0" collapsed="false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5" customFormat="false" ht="31.5" hidden="false" customHeight="true" outlineLevel="0" collapsed="false">
      <c r="A5" s="12" t="s">
        <v>27</v>
      </c>
      <c r="B5" s="12" t="s">
        <v>28</v>
      </c>
      <c r="C5" s="12" t="s">
        <v>38</v>
      </c>
      <c r="D5" s="12" t="s">
        <v>211</v>
      </c>
      <c r="E5" s="12" t="s">
        <v>212</v>
      </c>
      <c r="F5" s="12" t="s">
        <v>213</v>
      </c>
      <c r="G5" s="12" t="s">
        <v>214</v>
      </c>
      <c r="H5" s="12" t="s">
        <v>215</v>
      </c>
      <c r="I5" s="12" t="s">
        <v>216</v>
      </c>
      <c r="J5" s="12" t="s">
        <v>217</v>
      </c>
      <c r="K5" s="12" t="s">
        <v>218</v>
      </c>
      <c r="L5" s="12" t="s">
        <v>219</v>
      </c>
      <c r="M5" s="12" t="s">
        <v>220</v>
      </c>
      <c r="N5" s="12" t="s">
        <v>221</v>
      </c>
      <c r="O5" s="12" t="s">
        <v>222</v>
      </c>
      <c r="P5" s="12" t="s">
        <v>223</v>
      </c>
      <c r="Q5" s="12" t="s">
        <v>224</v>
      </c>
      <c r="R5" s="12" t="s">
        <v>225</v>
      </c>
      <c r="S5" s="12" t="s">
        <v>226</v>
      </c>
      <c r="T5" s="12" t="s">
        <v>227</v>
      </c>
      <c r="U5" s="12" t="s">
        <v>228</v>
      </c>
      <c r="V5" s="12" t="s">
        <v>229</v>
      </c>
      <c r="W5" s="12" t="s">
        <v>90</v>
      </c>
    </row>
    <row r="6" customFormat="false" ht="91" hidden="false" customHeight="false" outlineLevel="0" collapsed="false">
      <c r="A6" s="15" t="str">
        <f aca="false">IF('Vendor Inventory'!A6="","",'Vendor Inventory'!A6)</f>
        <v>VND-001</v>
      </c>
      <c r="B6" s="15" t="str">
        <f aca="false">IF($A6="","",'Vendor Inventory'!B6)</f>
        <v>CloudScribe AI</v>
      </c>
      <c r="C6" s="15" t="str">
        <f aca="false">IF($A6="","",'Vendor Inventory'!L6)</f>
        <v>Processor</v>
      </c>
      <c r="D6" s="24" t="str">
        <f aca="false">IF($A6="","",IF($C6="Processor","Article 28 (Processor)",IF($C6="Joint Controller","Article 26 (Joint Controller allocation)","Not Applicable")))</f>
        <v>Article 28 (Processor)</v>
      </c>
      <c r="E6" s="21" t="s">
        <v>55</v>
      </c>
      <c r="F6" s="22" t="s">
        <v>48</v>
      </c>
      <c r="G6" s="22" t="s">
        <v>230</v>
      </c>
      <c r="H6" s="21" t="s">
        <v>55</v>
      </c>
      <c r="I6" s="13" t="s">
        <v>231</v>
      </c>
      <c r="J6" s="21" t="s">
        <v>232</v>
      </c>
      <c r="K6" s="21" t="s">
        <v>232</v>
      </c>
      <c r="L6" s="21" t="s">
        <v>232</v>
      </c>
      <c r="M6" s="21" t="s">
        <v>232</v>
      </c>
      <c r="N6" s="21" t="s">
        <v>232</v>
      </c>
      <c r="O6" s="21" t="s">
        <v>232</v>
      </c>
      <c r="P6" s="21" t="s">
        <v>233</v>
      </c>
      <c r="Q6" s="21" t="s">
        <v>232</v>
      </c>
      <c r="R6" s="21" t="s">
        <v>233</v>
      </c>
      <c r="S6" s="21" t="s">
        <v>55</v>
      </c>
      <c r="T6" s="21" t="s">
        <v>160</v>
      </c>
      <c r="U6" s="21" t="s">
        <v>234</v>
      </c>
      <c r="V6" s="21" t="s">
        <v>153</v>
      </c>
      <c r="W6" s="13" t="s">
        <v>235</v>
      </c>
    </row>
    <row r="7" customFormat="false" ht="79.85" hidden="false" customHeight="false" outlineLevel="0" collapsed="false">
      <c r="A7" s="15" t="str">
        <f aca="false">IF('Vendor Inventory'!A7="","",'Vendor Inventory'!A7)</f>
        <v>VND-002</v>
      </c>
      <c r="B7" s="15" t="str">
        <f aca="false">IF($A7="","",'Vendor Inventory'!B7)</f>
        <v>Northwind Payroll</v>
      </c>
      <c r="C7" s="15" t="str">
        <f aca="false">IF($A7="","",'Vendor Inventory'!L7)</f>
        <v>Processor</v>
      </c>
      <c r="D7" s="24" t="str">
        <f aca="false">IF($A7="","",IF($C7="Processor","Article 28 (Processor)",IF($C7="Joint Controller","Article 26 (Joint Controller allocation)","Not Applicable")))</f>
        <v>Article 28 (Processor)</v>
      </c>
      <c r="E7" s="21" t="s">
        <v>55</v>
      </c>
      <c r="F7" s="22" t="s">
        <v>62</v>
      </c>
      <c r="G7" s="22" t="s">
        <v>236</v>
      </c>
      <c r="H7" s="21" t="s">
        <v>55</v>
      </c>
      <c r="I7" s="13" t="s">
        <v>237</v>
      </c>
      <c r="J7" s="21" t="s">
        <v>232</v>
      </c>
      <c r="K7" s="21" t="s">
        <v>232</v>
      </c>
      <c r="L7" s="21" t="s">
        <v>232</v>
      </c>
      <c r="M7" s="21" t="s">
        <v>232</v>
      </c>
      <c r="N7" s="21" t="s">
        <v>238</v>
      </c>
      <c r="O7" s="21" t="s">
        <v>232</v>
      </c>
      <c r="P7" s="21" t="s">
        <v>232</v>
      </c>
      <c r="Q7" s="21" t="s">
        <v>232</v>
      </c>
      <c r="R7" s="21" t="s">
        <v>232</v>
      </c>
      <c r="S7" s="21" t="s">
        <v>68</v>
      </c>
      <c r="T7" s="21" t="s">
        <v>239</v>
      </c>
      <c r="U7" s="21" t="s">
        <v>240</v>
      </c>
      <c r="V7" s="21" t="s">
        <v>153</v>
      </c>
      <c r="W7" s="13" t="s">
        <v>241</v>
      </c>
    </row>
    <row r="8" customFormat="false" ht="15" hidden="false" customHeight="false" outlineLevel="0" collapsed="false">
      <c r="A8" s="15" t="str">
        <f aca="false">IF('Vendor Inventory'!A8="","",'Vendor Inventory'!A8)</f>
        <v>VND-003</v>
      </c>
      <c r="B8" s="15" t="str">
        <f aca="false">IF($A8="","",'Vendor Inventory'!B8)</f>
        <v>PixelBoost Analytics</v>
      </c>
      <c r="C8" s="15" t="str">
        <f aca="false">IF($A8="","",'Vendor Inventory'!L8)</f>
        <v>Independent Controller / N/A</v>
      </c>
      <c r="D8" s="24" t="str">
        <f aca="false">IF($A8="","",IF($C8="Processor","Article 28 (Processor)",IF($C8="Joint Controller","Article 26 (Joint Controller allocation)","Not Applicable")))</f>
        <v>Not Applicable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customFormat="false" ht="15" hidden="false" customHeight="false" outlineLevel="0" collapsed="false">
      <c r="A9" s="15" t="str">
        <f aca="false">IF('Vendor Inventory'!A9="","",'Vendor Inventory'!A9)</f>
        <v/>
      </c>
      <c r="B9" s="15" t="str">
        <f aca="false">IF($A9="","",'Vendor Inventory'!B9)</f>
        <v/>
      </c>
      <c r="C9" s="15" t="str">
        <f aca="false">IF($A9="","",'Vendor Inventory'!L9)</f>
        <v/>
      </c>
      <c r="D9" s="24" t="str">
        <f aca="false">IF($A9="","",IF($C9="Processor","Article 28 (Processor)",IF($C9="Joint Controller","Article 26 (Joint Controller allocation)","Not Applicable")))</f>
        <v/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customFormat="false" ht="15" hidden="false" customHeight="false" outlineLevel="0" collapsed="false">
      <c r="A10" s="15" t="str">
        <f aca="false">IF('Vendor Inventory'!A10="","",'Vendor Inventory'!A10)</f>
        <v/>
      </c>
      <c r="B10" s="15" t="str">
        <f aca="false">IF($A10="","",'Vendor Inventory'!B10)</f>
        <v/>
      </c>
      <c r="C10" s="15" t="str">
        <f aca="false">IF($A10="","",'Vendor Inventory'!L10)</f>
        <v/>
      </c>
      <c r="D10" s="24" t="str">
        <f aca="false">IF($A10="","",IF($C10="Processor","Article 28 (Processor)",IF($C10="Joint Controller","Article 26 (Joint Controller allocation)","Not Applicable")))</f>
        <v/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customFormat="false" ht="15" hidden="false" customHeight="false" outlineLevel="0" collapsed="false">
      <c r="A11" s="15" t="str">
        <f aca="false">IF('Vendor Inventory'!A11="","",'Vendor Inventory'!A11)</f>
        <v/>
      </c>
      <c r="B11" s="15" t="str">
        <f aca="false">IF($A11="","",'Vendor Inventory'!B11)</f>
        <v/>
      </c>
      <c r="C11" s="15" t="str">
        <f aca="false">IF($A11="","",'Vendor Inventory'!L11)</f>
        <v/>
      </c>
      <c r="D11" s="24" t="str">
        <f aca="false">IF($A11="","",IF($C11="Processor","Article 28 (Processor)",IF($C11="Joint Controller","Article 26 (Joint Controller allocation)","Not Applicable")))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customFormat="false" ht="15" hidden="false" customHeight="false" outlineLevel="0" collapsed="false">
      <c r="A12" s="15" t="str">
        <f aca="false">IF('Vendor Inventory'!A12="","",'Vendor Inventory'!A12)</f>
        <v/>
      </c>
      <c r="B12" s="15" t="str">
        <f aca="false">IF($A12="","",'Vendor Inventory'!B12)</f>
        <v/>
      </c>
      <c r="C12" s="15" t="str">
        <f aca="false">IF($A12="","",'Vendor Inventory'!L12)</f>
        <v/>
      </c>
      <c r="D12" s="24" t="str">
        <f aca="false">IF($A12="","",IF($C12="Processor","Article 28 (Processor)",IF($C12="Joint Controller","Article 26 (Joint Controller allocation)","Not Applicable")))</f>
        <v/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customFormat="false" ht="15" hidden="false" customHeight="false" outlineLevel="0" collapsed="false">
      <c r="A13" s="15" t="str">
        <f aca="false">IF('Vendor Inventory'!A13="","",'Vendor Inventory'!A13)</f>
        <v/>
      </c>
      <c r="B13" s="15" t="str">
        <f aca="false">IF($A13="","",'Vendor Inventory'!B13)</f>
        <v/>
      </c>
      <c r="C13" s="15" t="str">
        <f aca="false">IF($A13="","",'Vendor Inventory'!L13)</f>
        <v/>
      </c>
      <c r="D13" s="24" t="str">
        <f aca="false">IF($A13="","",IF($C13="Processor","Article 28 (Processor)",IF($C13="Joint Controller","Article 26 (Joint Controller allocation)","Not Applicable")))</f>
        <v/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customFormat="false" ht="15" hidden="false" customHeight="false" outlineLevel="0" collapsed="false">
      <c r="A14" s="15" t="str">
        <f aca="false">IF('Vendor Inventory'!A14="","",'Vendor Inventory'!A14)</f>
        <v/>
      </c>
      <c r="B14" s="15" t="str">
        <f aca="false">IF($A14="","",'Vendor Inventory'!B14)</f>
        <v/>
      </c>
      <c r="C14" s="15" t="str">
        <f aca="false">IF($A14="","",'Vendor Inventory'!L14)</f>
        <v/>
      </c>
      <c r="D14" s="24" t="str">
        <f aca="false">IF($A14="","",IF($C14="Processor","Article 28 (Processor)",IF($C14="Joint Controller","Article 26 (Joint Controller allocation)","Not Applicable")))</f>
        <v/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customFormat="false" ht="15" hidden="false" customHeight="false" outlineLevel="0" collapsed="false">
      <c r="A15" s="15" t="str">
        <f aca="false">IF('Vendor Inventory'!A15="","",'Vendor Inventory'!A15)</f>
        <v/>
      </c>
      <c r="B15" s="15" t="str">
        <f aca="false">IF($A15="","",'Vendor Inventory'!B15)</f>
        <v/>
      </c>
      <c r="C15" s="15" t="str">
        <f aca="false">IF($A15="","",'Vendor Inventory'!L15)</f>
        <v/>
      </c>
      <c r="D15" s="24" t="str">
        <f aca="false">IF($A15="","",IF($C15="Processor","Article 28 (Processor)",IF($C15="Joint Controller","Article 26 (Joint Controller allocation)","Not Applicable")))</f>
        <v/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</sheetData>
  <mergeCells count="3">
    <mergeCell ref="A1:W1"/>
    <mergeCell ref="A2:W2"/>
    <mergeCell ref="A3:W3"/>
  </mergeCells>
  <dataValidations count="14">
    <dataValidation allowBlank="true" errorStyle="stop" operator="between" showDropDown="false" showErrorMessage="false" showInputMessage="false" sqref="E6:E15" type="list">
      <formula1>YesNo</formula1>
      <formula2>0</formula2>
    </dataValidation>
    <dataValidation allowBlank="true" errorStyle="stop" operator="between" showDropDown="false" showErrorMessage="false" showInputMessage="false" sqref="H6:H15" type="list">
      <formula1>YesNo</formula1>
      <formula2>0</formula2>
    </dataValidation>
    <dataValidation allowBlank="true" errorStyle="stop" operator="between" showDropDown="false" showErrorMessage="false" showInputMessage="false" sqref="J6:J15" type="list">
      <formula1>Article28Status</formula1>
      <formula2>0</formula2>
    </dataValidation>
    <dataValidation allowBlank="true" errorStyle="stop" operator="between" showDropDown="false" showErrorMessage="false" showInputMessage="false" sqref="K6:K15" type="list">
      <formula1>Article28Status</formula1>
      <formula2>0</formula2>
    </dataValidation>
    <dataValidation allowBlank="true" errorStyle="stop" operator="between" showDropDown="false" showErrorMessage="false" showInputMessage="false" sqref="L6:L15" type="list">
      <formula1>Article28Status</formula1>
      <formula2>0</formula2>
    </dataValidation>
    <dataValidation allowBlank="true" errorStyle="stop" operator="between" showDropDown="false" showErrorMessage="false" showInputMessage="false" sqref="M6:M15" type="list">
      <formula1>Article28Status</formula1>
      <formula2>0</formula2>
    </dataValidation>
    <dataValidation allowBlank="true" errorStyle="stop" operator="between" showDropDown="false" showErrorMessage="false" showInputMessage="false" sqref="N6:N15" type="list">
      <formula1>Article28Status</formula1>
      <formula2>0</formula2>
    </dataValidation>
    <dataValidation allowBlank="true" errorStyle="stop" operator="between" showDropDown="false" showErrorMessage="false" showInputMessage="false" sqref="O6:O15" type="list">
      <formula1>Article28Status</formula1>
      <formula2>0</formula2>
    </dataValidation>
    <dataValidation allowBlank="true" errorStyle="stop" operator="between" showDropDown="false" showErrorMessage="false" showInputMessage="false" sqref="P6:P15" type="list">
      <formula1>Article28Status</formula1>
      <formula2>0</formula2>
    </dataValidation>
    <dataValidation allowBlank="true" errorStyle="stop" operator="between" showDropDown="false" showErrorMessage="false" showInputMessage="false" sqref="Q6:Q15" type="list">
      <formula1>Article28Status</formula1>
      <formula2>0</formula2>
    </dataValidation>
    <dataValidation allowBlank="true" errorStyle="stop" operator="between" showDropDown="false" showErrorMessage="false" showInputMessage="false" sqref="R6:R15" type="list">
      <formula1>Article28Status</formula1>
      <formula2>0</formula2>
    </dataValidation>
    <dataValidation allowBlank="true" errorStyle="stop" operator="between" showDropDown="false" showErrorMessage="false" showInputMessage="false" sqref="S6:S15" type="list">
      <formula1>YesNo</formula1>
      <formula2>0</formula2>
    </dataValidation>
    <dataValidation allowBlank="true" errorStyle="stop" operator="between" showDropDown="false" showErrorMessage="false" showInputMessage="false" sqref="U6:U15" type="list">
      <formula1>TransferMechanism</formula1>
      <formula2>0</formula2>
    </dataValidation>
    <dataValidation allowBlank="true" errorStyle="stop" operator="between" showDropDown="false" showErrorMessage="false" showInputMessage="false" sqref="V6:V15" type="list">
      <formula1>LegalBasis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15" min="7" style="0" width="13"/>
    <col collapsed="false" customWidth="true" hidden="false" outlineLevel="0" max="16" min="16" style="0" width="11"/>
    <col collapsed="false" customWidth="true" hidden="false" outlineLevel="0" max="17" min="17" style="0" width="20"/>
    <col collapsed="false" customWidth="true" hidden="false" outlineLevel="0" max="18" min="18" style="0" width="14"/>
    <col collapsed="false" customWidth="true" hidden="false" outlineLevel="0" max="19" min="19" style="0" width="13"/>
    <col collapsed="false" customWidth="true" hidden="false" outlineLevel="0" max="20" min="20" style="0" width="14"/>
    <col collapsed="false" customWidth="true" hidden="false" outlineLevel="0" max="21" min="21" style="0" width="13"/>
    <col collapsed="false" customWidth="true" hidden="false" outlineLevel="0" max="22" min="22" style="0" width="14"/>
    <col collapsed="false" customWidth="true" hidden="false" outlineLevel="0" max="23" min="23" style="0" width="26"/>
  </cols>
  <sheetData>
    <row r="1" customFormat="false" ht="19.5" hidden="false" customHeight="true" outlineLevel="0" collapsed="false">
      <c r="A1" s="1" t="s">
        <v>242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5" hidden="false" customHeight="true" outlineLevel="0" collapsed="false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customFormat="false" ht="15" hidden="false" customHeight="true" outlineLevel="0" collapsed="false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5" customFormat="false" ht="31.5" hidden="false" customHeight="true" outlineLevel="0" collapsed="false">
      <c r="A5" s="12" t="s">
        <v>27</v>
      </c>
      <c r="B5" s="12" t="s">
        <v>28</v>
      </c>
      <c r="C5" s="12" t="s">
        <v>41</v>
      </c>
      <c r="D5" s="12" t="s">
        <v>244</v>
      </c>
      <c r="E5" s="12" t="s">
        <v>245</v>
      </c>
      <c r="F5" s="12" t="s">
        <v>246</v>
      </c>
      <c r="G5" s="12" t="s">
        <v>247</v>
      </c>
      <c r="H5" s="12" t="s">
        <v>248</v>
      </c>
      <c r="I5" s="12" t="s">
        <v>249</v>
      </c>
      <c r="J5" s="12" t="s">
        <v>250</v>
      </c>
      <c r="K5" s="12" t="s">
        <v>251</v>
      </c>
      <c r="L5" s="12" t="s">
        <v>252</v>
      </c>
      <c r="M5" s="12" t="s">
        <v>253</v>
      </c>
      <c r="N5" s="12" t="s">
        <v>254</v>
      </c>
      <c r="O5" s="12" t="s">
        <v>255</v>
      </c>
      <c r="P5" s="12" t="s">
        <v>256</v>
      </c>
      <c r="Q5" s="12" t="s">
        <v>257</v>
      </c>
      <c r="R5" s="12" t="s">
        <v>258</v>
      </c>
      <c r="S5" s="12" t="s">
        <v>259</v>
      </c>
      <c r="T5" s="12" t="s">
        <v>260</v>
      </c>
      <c r="U5" s="12" t="s">
        <v>261</v>
      </c>
      <c r="V5" s="12" t="s">
        <v>262</v>
      </c>
      <c r="W5" s="12" t="s">
        <v>263</v>
      </c>
    </row>
    <row r="6" customFormat="false" ht="15" hidden="false" customHeight="false" outlineLevel="0" collapsed="false">
      <c r="A6" s="15" t="str">
        <f aca="false">IF('Vendor Inventory'!A6="","",'Vendor Inventory'!A6)</f>
        <v>VND-001</v>
      </c>
      <c r="B6" s="15" t="str">
        <f aca="false">IF($A6="","",'Vendor Inventory'!B6)</f>
        <v>CloudScribe AI</v>
      </c>
      <c r="C6" s="15" t="str">
        <f aca="false">IF($A6="","",'Risk Assessment'!AS6)</f>
        <v>Tier 2 - Moderate Risk</v>
      </c>
      <c r="D6" s="22" t="s">
        <v>143</v>
      </c>
      <c r="E6" s="24" t="n">
        <f aca="false">IF(OR($A6="",$C6=""),"",IF($C6="Tier 1 - Low Risk",24,IF($C6="Tier 2 - Moderate Risk",12,IF($C6="Tier 3 - High Risk",6,IF($C6="Tier 4 - Critical Risk","Immediate","")))))</f>
        <v>12</v>
      </c>
      <c r="F6" s="29" t="n">
        <f aca="false">IF(OR($A6="",$C6=""),"",IF($C6="Tier 4 - Critical Risk","Immediate Remediation",IF(OR($D6="",$E6=""),"",EDATE($D6,$E6))))</f>
        <v>46540</v>
      </c>
      <c r="G6" s="28"/>
      <c r="H6" s="28"/>
      <c r="I6" s="28"/>
      <c r="J6" s="28"/>
      <c r="K6" s="28"/>
      <c r="L6" s="28"/>
      <c r="M6" s="28"/>
      <c r="N6" s="28"/>
      <c r="O6" s="28"/>
      <c r="P6" s="24" t="str">
        <f aca="false">IF($A6="","",IF(COUNTIF(G6:O6,"Yes")&gt;0,"Yes","No"))</f>
        <v>No</v>
      </c>
      <c r="Q6" s="7" t="str">
        <f aca="true">IF($A6="","",IF($C6="Tier 4 - Critical Risk","Immediate Remediation Required",IF($P6="Yes","Overdue - Trigger Active",IF(OR($F6="",$D6=""),"Not Assessed",IF($F6&lt;TODAY(),"Overdue",IF($F6&lt;=TODAY()+30,"Due Soon","On Track"))))))</f>
        <v>On Track</v>
      </c>
      <c r="R6" s="21" t="s">
        <v>264</v>
      </c>
      <c r="S6" s="21" t="s">
        <v>265</v>
      </c>
      <c r="T6" s="28"/>
      <c r="U6" s="30"/>
      <c r="V6" s="30"/>
      <c r="W6" s="28"/>
    </row>
    <row r="7" customFormat="false" ht="46.25" hidden="false" customHeight="false" outlineLevel="0" collapsed="false">
      <c r="A7" s="15" t="str">
        <f aca="false">IF('Vendor Inventory'!A7="","",'Vendor Inventory'!A7)</f>
        <v>VND-002</v>
      </c>
      <c r="B7" s="15" t="str">
        <f aca="false">IF($A7="","",'Vendor Inventory'!B7)</f>
        <v>Northwind Payroll</v>
      </c>
      <c r="C7" s="15" t="str">
        <f aca="false">IF($A7="","",'Risk Assessment'!AS7)</f>
        <v>Tier 4 - Critical Risk</v>
      </c>
      <c r="D7" s="22" t="s">
        <v>195</v>
      </c>
      <c r="E7" s="24" t="str">
        <f aca="false">IF(OR($A7="",$C7=""),"",IF($C7="Tier 1 - Low Risk",24,IF($C7="Tier 2 - Moderate Risk",12,IF($C7="Tier 3 - High Risk",6,IF($C7="Tier 4 - Critical Risk","Immediate","")))))</f>
        <v>Immediate</v>
      </c>
      <c r="F7" s="29" t="str">
        <f aca="false">IF(OR($A7="",$C7=""),"",IF($C7="Tier 4 - Critical Risk","Immediate Remediation",IF(OR($D7="",$E7=""),"",EDATE($D7,$E7))))</f>
        <v>Immediate Remediation</v>
      </c>
      <c r="G7" s="28"/>
      <c r="H7" s="21" t="s">
        <v>55</v>
      </c>
      <c r="I7" s="28"/>
      <c r="J7" s="28"/>
      <c r="K7" s="28"/>
      <c r="L7" s="28"/>
      <c r="M7" s="28"/>
      <c r="N7" s="28"/>
      <c r="O7" s="28"/>
      <c r="P7" s="24" t="str">
        <f aca="false">IF($A7="","",IF(COUNTIF(G7:O7,"Yes")&gt;0,"Yes","No"))</f>
        <v>Yes</v>
      </c>
      <c r="Q7" s="7" t="str">
        <f aca="true">IF($A7="","",IF($C7="Tier 4 - Critical Risk","Immediate Remediation Required",IF($P7="Yes","Overdue - Trigger Active",IF(OR($F7="",$D7=""),"Not Assessed",IF($F7&lt;TODAY(),"Overdue",IF($F7&lt;=TODAY()+30,"Due Soon","On Track"))))))</f>
        <v>Immediate Remediation Required</v>
      </c>
      <c r="R7" s="21" t="s">
        <v>266</v>
      </c>
      <c r="S7" s="21" t="s">
        <v>79</v>
      </c>
      <c r="T7" s="21"/>
      <c r="U7" s="30"/>
      <c r="V7" s="30"/>
      <c r="W7" s="13" t="s">
        <v>267</v>
      </c>
    </row>
    <row r="8" customFormat="false" ht="15" hidden="false" customHeight="false" outlineLevel="0" collapsed="false">
      <c r="A8" s="15" t="str">
        <f aca="false">IF('Vendor Inventory'!A8="","",'Vendor Inventory'!A8)</f>
        <v>VND-003</v>
      </c>
      <c r="B8" s="15" t="str">
        <f aca="false">IF($A8="","",'Vendor Inventory'!B8)</f>
        <v>PixelBoost Analytics</v>
      </c>
      <c r="C8" s="15" t="str">
        <f aca="false">IF($A8="","",'Risk Assessment'!AS8)</f>
        <v>Assessment Incomplete</v>
      </c>
      <c r="D8" s="30"/>
      <c r="E8" s="24" t="str">
        <f aca="false">IF(OR($A8="",$C8=""),"",IF($C8="Tier 1 - Low Risk",24,IF($C8="Tier 2 - Moderate Risk",12,IF($C8="Tier 3 - High Risk",6,IF($C8="Tier 4 - Critical Risk","Immediate","")))))</f>
        <v/>
      </c>
      <c r="F8" s="29" t="str">
        <f aca="false">IF(OR($A8="",$C8=""),"",IF($C8="Tier 4 - Critical Risk","Immediate Remediation",IF(OR($D8="",$E8=""),"",EDATE($D8,$E8))))</f>
        <v/>
      </c>
      <c r="G8" s="28"/>
      <c r="H8" s="28"/>
      <c r="I8" s="28"/>
      <c r="J8" s="28"/>
      <c r="K8" s="28"/>
      <c r="L8" s="28"/>
      <c r="M8" s="28"/>
      <c r="N8" s="28"/>
      <c r="O8" s="28"/>
      <c r="P8" s="24" t="str">
        <f aca="false">IF($A8="","",IF(COUNTIF(G8:O8,"Yes")&gt;0,"Yes","No"))</f>
        <v>No</v>
      </c>
      <c r="Q8" s="7" t="str">
        <f aca="true">IF($A8="","",IF($C8="Tier 4 - Critical Risk","Immediate Remediation Required",IF($P8="Yes","Overdue - Trigger Active",IF(OR($F8="",$D8=""),"Not Assessed",IF($F8&lt;TODAY(),"Overdue",IF($F8&lt;=TODAY()+30,"Due Soon","On Track"))))))</f>
        <v>Not Assessed</v>
      </c>
      <c r="R8" s="28"/>
      <c r="S8" s="28"/>
      <c r="T8" s="28"/>
      <c r="U8" s="30"/>
      <c r="V8" s="30"/>
      <c r="W8" s="28"/>
    </row>
    <row r="9" customFormat="false" ht="15" hidden="false" customHeight="false" outlineLevel="0" collapsed="false">
      <c r="A9" s="15" t="str">
        <f aca="false">IF('Vendor Inventory'!A9="","",'Vendor Inventory'!A9)</f>
        <v/>
      </c>
      <c r="B9" s="15" t="str">
        <f aca="false">IF($A9="","",'Vendor Inventory'!B9)</f>
        <v/>
      </c>
      <c r="C9" s="15" t="str">
        <f aca="false">IF($A9="","",'Risk Assessment'!AS9)</f>
        <v/>
      </c>
      <c r="D9" s="30"/>
      <c r="E9" s="24" t="str">
        <f aca="false">IF(OR($A9="",$C9=""),"",IF($C9="Tier 1 - Low Risk",24,IF($C9="Tier 2 - Moderate Risk",12,IF($C9="Tier 3 - High Risk",6,IF($C9="Tier 4 - Critical Risk","Immediate","")))))</f>
        <v/>
      </c>
      <c r="F9" s="29" t="str">
        <f aca="false">IF(OR($A9="",$C9=""),"",IF($C9="Tier 4 - Critical Risk","Immediate Remediation",IF(OR($D9="",$E9=""),"",EDATE($D9,$E9))))</f>
        <v/>
      </c>
      <c r="G9" s="28"/>
      <c r="H9" s="28"/>
      <c r="I9" s="28"/>
      <c r="J9" s="28"/>
      <c r="K9" s="28"/>
      <c r="L9" s="28"/>
      <c r="M9" s="28"/>
      <c r="N9" s="28"/>
      <c r="O9" s="28"/>
      <c r="P9" s="24" t="str">
        <f aca="false">IF($A9="","",IF(COUNTIF(G9:O9,"Yes")&gt;0,"Yes","No"))</f>
        <v/>
      </c>
      <c r="Q9" s="7" t="str">
        <f aca="true">IF($A9="","",IF($C9="Tier 4 - Critical Risk","Immediate Remediation Required",IF($P9="Yes","Overdue - Trigger Active",IF(OR($F9="",$D9=""),"Not Assessed",IF($F9&lt;TODAY(),"Overdue",IF($F9&lt;=TODAY()+30,"Due Soon","On Track"))))))</f>
        <v/>
      </c>
      <c r="R9" s="28"/>
      <c r="S9" s="28"/>
      <c r="T9" s="28"/>
      <c r="U9" s="30"/>
      <c r="V9" s="30"/>
      <c r="W9" s="28"/>
    </row>
    <row r="10" customFormat="false" ht="15" hidden="false" customHeight="false" outlineLevel="0" collapsed="false">
      <c r="A10" s="15" t="str">
        <f aca="false">IF('Vendor Inventory'!A10="","",'Vendor Inventory'!A10)</f>
        <v/>
      </c>
      <c r="B10" s="15" t="str">
        <f aca="false">IF($A10="","",'Vendor Inventory'!B10)</f>
        <v/>
      </c>
      <c r="C10" s="15" t="str">
        <f aca="false">IF($A10="","",'Risk Assessment'!AS10)</f>
        <v/>
      </c>
      <c r="D10" s="30"/>
      <c r="E10" s="24" t="str">
        <f aca="false">IF(OR($A10="",$C10=""),"",IF($C10="Tier 1 - Low Risk",24,IF($C10="Tier 2 - Moderate Risk",12,IF($C10="Tier 3 - High Risk",6,IF($C10="Tier 4 - Critical Risk","Immediate","")))))</f>
        <v/>
      </c>
      <c r="F10" s="29" t="str">
        <f aca="false">IF(OR($A10="",$C10=""),"",IF($C10="Tier 4 - Critical Risk","Immediate Remediation",IF(OR($D10="",$E10=""),"",EDATE($D10,$E10))))</f>
        <v/>
      </c>
      <c r="G10" s="28"/>
      <c r="H10" s="28"/>
      <c r="I10" s="28"/>
      <c r="J10" s="28"/>
      <c r="K10" s="28"/>
      <c r="L10" s="28"/>
      <c r="M10" s="28"/>
      <c r="N10" s="28"/>
      <c r="O10" s="28"/>
      <c r="P10" s="24" t="str">
        <f aca="false">IF($A10="","",IF(COUNTIF(G10:O10,"Yes")&gt;0,"Yes","No"))</f>
        <v/>
      </c>
      <c r="Q10" s="7" t="str">
        <f aca="true">IF($A10="","",IF($C10="Tier 4 - Critical Risk","Immediate Remediation Required",IF($P10="Yes","Overdue - Trigger Active",IF(OR($F10="",$D10=""),"Not Assessed",IF($F10&lt;TODAY(),"Overdue",IF($F10&lt;=TODAY()+30,"Due Soon","On Track"))))))</f>
        <v/>
      </c>
      <c r="R10" s="28"/>
      <c r="S10" s="28"/>
      <c r="T10" s="28"/>
      <c r="U10" s="30"/>
      <c r="V10" s="30"/>
      <c r="W10" s="28"/>
    </row>
    <row r="11" customFormat="false" ht="15" hidden="false" customHeight="false" outlineLevel="0" collapsed="false">
      <c r="A11" s="15" t="str">
        <f aca="false">IF('Vendor Inventory'!A11="","",'Vendor Inventory'!A11)</f>
        <v/>
      </c>
      <c r="B11" s="15" t="str">
        <f aca="false">IF($A11="","",'Vendor Inventory'!B11)</f>
        <v/>
      </c>
      <c r="C11" s="15" t="str">
        <f aca="false">IF($A11="","",'Risk Assessment'!AS11)</f>
        <v/>
      </c>
      <c r="D11" s="30"/>
      <c r="E11" s="24" t="str">
        <f aca="false">IF(OR($A11="",$C11=""),"",IF($C11="Tier 1 - Low Risk",24,IF($C11="Tier 2 - Moderate Risk",12,IF($C11="Tier 3 - High Risk",6,IF($C11="Tier 4 - Critical Risk","Immediate","")))))</f>
        <v/>
      </c>
      <c r="F11" s="29" t="str">
        <f aca="false">IF(OR($A11="",$C11=""),"",IF($C11="Tier 4 - Critical Risk","Immediate Remediation",IF(OR($D11="",$E11=""),"",EDATE($D11,$E11))))</f>
        <v/>
      </c>
      <c r="G11" s="28"/>
      <c r="H11" s="28"/>
      <c r="I11" s="28"/>
      <c r="J11" s="28"/>
      <c r="K11" s="28"/>
      <c r="L11" s="28"/>
      <c r="M11" s="28"/>
      <c r="N11" s="28"/>
      <c r="O11" s="28"/>
      <c r="P11" s="24" t="str">
        <f aca="false">IF($A11="","",IF(COUNTIF(G11:O11,"Yes")&gt;0,"Yes","No"))</f>
        <v/>
      </c>
      <c r="Q11" s="7" t="str">
        <f aca="true">IF($A11="","",IF($C11="Tier 4 - Critical Risk","Immediate Remediation Required",IF($P11="Yes","Overdue - Trigger Active",IF(OR($F11="",$D11=""),"Not Assessed",IF($F11&lt;TODAY(),"Overdue",IF($F11&lt;=TODAY()+30,"Due Soon","On Track"))))))</f>
        <v/>
      </c>
      <c r="R11" s="28"/>
      <c r="S11" s="28"/>
      <c r="T11" s="28"/>
      <c r="U11" s="30"/>
      <c r="V11" s="30"/>
      <c r="W11" s="28"/>
    </row>
    <row r="12" customFormat="false" ht="15" hidden="false" customHeight="false" outlineLevel="0" collapsed="false">
      <c r="A12" s="15" t="str">
        <f aca="false">IF('Vendor Inventory'!A12="","",'Vendor Inventory'!A12)</f>
        <v/>
      </c>
      <c r="B12" s="15" t="str">
        <f aca="false">IF($A12="","",'Vendor Inventory'!B12)</f>
        <v/>
      </c>
      <c r="C12" s="15" t="str">
        <f aca="false">IF($A12="","",'Risk Assessment'!AS12)</f>
        <v/>
      </c>
      <c r="D12" s="30"/>
      <c r="E12" s="24" t="str">
        <f aca="false">IF(OR($A12="",$C12=""),"",IF($C12="Tier 1 - Low Risk",24,IF($C12="Tier 2 - Moderate Risk",12,IF($C12="Tier 3 - High Risk",6,IF($C12="Tier 4 - Critical Risk","Immediate","")))))</f>
        <v/>
      </c>
      <c r="F12" s="29" t="str">
        <f aca="false">IF(OR($A12="",$C12=""),"",IF($C12="Tier 4 - Critical Risk","Immediate Remediation",IF(OR($D12="",$E12=""),"",EDATE($D12,$E12))))</f>
        <v/>
      </c>
      <c r="G12" s="28"/>
      <c r="H12" s="28"/>
      <c r="I12" s="28"/>
      <c r="J12" s="28"/>
      <c r="K12" s="28"/>
      <c r="L12" s="28"/>
      <c r="M12" s="28"/>
      <c r="N12" s="28"/>
      <c r="O12" s="28"/>
      <c r="P12" s="24" t="str">
        <f aca="false">IF($A12="","",IF(COUNTIF(G12:O12,"Yes")&gt;0,"Yes","No"))</f>
        <v/>
      </c>
      <c r="Q12" s="7" t="str">
        <f aca="true">IF($A12="","",IF($C12="Tier 4 - Critical Risk","Immediate Remediation Required",IF($P12="Yes","Overdue - Trigger Active",IF(OR($F12="",$D12=""),"Not Assessed",IF($F12&lt;TODAY(),"Overdue",IF($F12&lt;=TODAY()+30,"Due Soon","On Track"))))))</f>
        <v/>
      </c>
      <c r="R12" s="28"/>
      <c r="S12" s="28"/>
      <c r="T12" s="28"/>
      <c r="U12" s="30"/>
      <c r="V12" s="30"/>
      <c r="W12" s="28"/>
    </row>
    <row r="13" customFormat="false" ht="15" hidden="false" customHeight="false" outlineLevel="0" collapsed="false">
      <c r="A13" s="15" t="str">
        <f aca="false">IF('Vendor Inventory'!A13="","",'Vendor Inventory'!A13)</f>
        <v/>
      </c>
      <c r="B13" s="15" t="str">
        <f aca="false">IF($A13="","",'Vendor Inventory'!B13)</f>
        <v/>
      </c>
      <c r="C13" s="15" t="str">
        <f aca="false">IF($A13="","",'Risk Assessment'!AS13)</f>
        <v/>
      </c>
      <c r="D13" s="30"/>
      <c r="E13" s="24" t="str">
        <f aca="false">IF(OR($A13="",$C13=""),"",IF($C13="Tier 1 - Low Risk",24,IF($C13="Tier 2 - Moderate Risk",12,IF($C13="Tier 3 - High Risk",6,IF($C13="Tier 4 - Critical Risk","Immediate","")))))</f>
        <v/>
      </c>
      <c r="F13" s="29" t="str">
        <f aca="false">IF(OR($A13="",$C13=""),"",IF($C13="Tier 4 - Critical Risk","Immediate Remediation",IF(OR($D13="",$E13=""),"",EDATE($D13,$E13))))</f>
        <v/>
      </c>
      <c r="G13" s="28"/>
      <c r="H13" s="28"/>
      <c r="I13" s="28"/>
      <c r="J13" s="28"/>
      <c r="K13" s="28"/>
      <c r="L13" s="28"/>
      <c r="M13" s="28"/>
      <c r="N13" s="28"/>
      <c r="O13" s="28"/>
      <c r="P13" s="24" t="str">
        <f aca="false">IF($A13="","",IF(COUNTIF(G13:O13,"Yes")&gt;0,"Yes","No"))</f>
        <v/>
      </c>
      <c r="Q13" s="7" t="str">
        <f aca="true">IF($A13="","",IF($C13="Tier 4 - Critical Risk","Immediate Remediation Required",IF($P13="Yes","Overdue - Trigger Active",IF(OR($F13="",$D13=""),"Not Assessed",IF($F13&lt;TODAY(),"Overdue",IF($F13&lt;=TODAY()+30,"Due Soon","On Track"))))))</f>
        <v/>
      </c>
      <c r="R13" s="28"/>
      <c r="S13" s="28"/>
      <c r="T13" s="28"/>
      <c r="U13" s="30"/>
      <c r="V13" s="30"/>
      <c r="W13" s="28"/>
    </row>
    <row r="14" customFormat="false" ht="15" hidden="false" customHeight="false" outlineLevel="0" collapsed="false">
      <c r="A14" s="15" t="str">
        <f aca="false">IF('Vendor Inventory'!A14="","",'Vendor Inventory'!A14)</f>
        <v/>
      </c>
      <c r="B14" s="15" t="str">
        <f aca="false">IF($A14="","",'Vendor Inventory'!B14)</f>
        <v/>
      </c>
      <c r="C14" s="15" t="str">
        <f aca="false">IF($A14="","",'Risk Assessment'!AS14)</f>
        <v/>
      </c>
      <c r="D14" s="30"/>
      <c r="E14" s="24" t="str">
        <f aca="false">IF(OR($A14="",$C14=""),"",IF($C14="Tier 1 - Low Risk",24,IF($C14="Tier 2 - Moderate Risk",12,IF($C14="Tier 3 - High Risk",6,IF($C14="Tier 4 - Critical Risk","Immediate","")))))</f>
        <v/>
      </c>
      <c r="F14" s="29" t="str">
        <f aca="false">IF(OR($A14="",$C14=""),"",IF($C14="Tier 4 - Critical Risk","Immediate Remediation",IF(OR($D14="",$E14=""),"",EDATE($D14,$E14))))</f>
        <v/>
      </c>
      <c r="G14" s="28"/>
      <c r="H14" s="28"/>
      <c r="I14" s="28"/>
      <c r="J14" s="28"/>
      <c r="K14" s="28"/>
      <c r="L14" s="28"/>
      <c r="M14" s="28"/>
      <c r="N14" s="28"/>
      <c r="O14" s="28"/>
      <c r="P14" s="24" t="str">
        <f aca="false">IF($A14="","",IF(COUNTIF(G14:O14,"Yes")&gt;0,"Yes","No"))</f>
        <v/>
      </c>
      <c r="Q14" s="7" t="str">
        <f aca="true">IF($A14="","",IF($C14="Tier 4 - Critical Risk","Immediate Remediation Required",IF($P14="Yes","Overdue - Trigger Active",IF(OR($F14="",$D14=""),"Not Assessed",IF($F14&lt;TODAY(),"Overdue",IF($F14&lt;=TODAY()+30,"Due Soon","On Track"))))))</f>
        <v/>
      </c>
      <c r="R14" s="28"/>
      <c r="S14" s="28"/>
      <c r="T14" s="28"/>
      <c r="U14" s="30"/>
      <c r="V14" s="30"/>
      <c r="W14" s="28"/>
    </row>
    <row r="15" customFormat="false" ht="15" hidden="false" customHeight="false" outlineLevel="0" collapsed="false">
      <c r="A15" s="15" t="str">
        <f aca="false">IF('Vendor Inventory'!A15="","",'Vendor Inventory'!A15)</f>
        <v/>
      </c>
      <c r="B15" s="15" t="str">
        <f aca="false">IF($A15="","",'Vendor Inventory'!B15)</f>
        <v/>
      </c>
      <c r="C15" s="15" t="str">
        <f aca="false">IF($A15="","",'Risk Assessment'!AS15)</f>
        <v/>
      </c>
      <c r="D15" s="30"/>
      <c r="E15" s="24" t="str">
        <f aca="false">IF(OR($A15="",$C15=""),"",IF($C15="Tier 1 - Low Risk",24,IF($C15="Tier 2 - Moderate Risk",12,IF($C15="Tier 3 - High Risk",6,IF($C15="Tier 4 - Critical Risk","Immediate","")))))</f>
        <v/>
      </c>
      <c r="F15" s="29" t="str">
        <f aca="false">IF(OR($A15="",$C15=""),"",IF($C15="Tier 4 - Critical Risk","Immediate Remediation",IF(OR($D15="",$E15=""),"",EDATE($D15,$E15))))</f>
        <v/>
      </c>
      <c r="G15" s="28"/>
      <c r="H15" s="28"/>
      <c r="I15" s="28"/>
      <c r="J15" s="28"/>
      <c r="K15" s="28"/>
      <c r="L15" s="28"/>
      <c r="M15" s="28"/>
      <c r="N15" s="28"/>
      <c r="O15" s="28"/>
      <c r="P15" s="24" t="str">
        <f aca="false">IF($A15="","",IF(COUNTIF(G15:O15,"Yes")&gt;0,"Yes","No"))</f>
        <v/>
      </c>
      <c r="Q15" s="7" t="str">
        <f aca="true">IF($A15="","",IF($C15="Tier 4 - Critical Risk","Immediate Remediation Required",IF($P15="Yes","Overdue - Trigger Active",IF(OR($F15="",$D15=""),"Not Assessed",IF($F15&lt;TODAY(),"Overdue",IF($F15&lt;=TODAY()+30,"Due Soon","On Track"))))))</f>
        <v/>
      </c>
      <c r="R15" s="28"/>
      <c r="S15" s="28"/>
      <c r="T15" s="28"/>
      <c r="U15" s="30"/>
      <c r="V15" s="30"/>
      <c r="W15" s="28"/>
    </row>
  </sheetData>
  <mergeCells count="3">
    <mergeCell ref="A1:W1"/>
    <mergeCell ref="A2:W2"/>
    <mergeCell ref="A3:W3"/>
  </mergeCells>
  <conditionalFormatting sqref="Q6:Q15">
    <cfRule type="expression" priority="2" aboveAverage="0" equalAverage="0" bottom="0" percent="0" rank="0" text="" dxfId="0">
      <formula>$Q6="On Track"</formula>
    </cfRule>
    <cfRule type="expression" priority="3" aboveAverage="0" equalAverage="0" bottom="0" percent="0" rank="0" text="" dxfId="1">
      <formula>$Q6="Due Soon"</formula>
    </cfRule>
    <cfRule type="expression" priority="4" aboveAverage="0" equalAverage="0" bottom="0" percent="0" rank="0" text="" dxfId="3">
      <formula>$Q6="Overdue"</formula>
    </cfRule>
    <cfRule type="expression" priority="5" aboveAverage="0" equalAverage="0" bottom="0" percent="0" rank="0" text="" dxfId="3">
      <formula>$Q6="Overdue - Trigger Active"</formula>
    </cfRule>
    <cfRule type="expression" priority="6" aboveAverage="0" equalAverage="0" bottom="0" percent="0" rank="0" text="" dxfId="3">
      <formula>$Q6="Immediate Remediation Required"</formula>
    </cfRule>
    <cfRule type="expression" priority="7" aboveAverage="0" equalAverage="0" bottom="0" percent="0" rank="0" text="" dxfId="4">
      <formula>$Q6="Not Assessed"</formula>
    </cfRule>
  </conditionalFormatting>
  <dataValidations count="10">
    <dataValidation allowBlank="true" errorStyle="stop" operator="between" showDropDown="false" showErrorMessage="false" showInputMessage="false" sqref="G6:G15" type="list">
      <formula1>YesNo</formula1>
      <formula2>0</formula2>
    </dataValidation>
    <dataValidation allowBlank="true" errorStyle="stop" operator="between" showDropDown="false" showErrorMessage="false" showInputMessage="false" sqref="H6:H15" type="list">
      <formula1>YesNo</formula1>
      <formula2>0</formula2>
    </dataValidation>
    <dataValidation allowBlank="true" errorStyle="stop" operator="between" showDropDown="false" showErrorMessage="false" showInputMessage="false" sqref="I6:I15" type="list">
      <formula1>YesNo</formula1>
      <formula2>0</formula2>
    </dataValidation>
    <dataValidation allowBlank="true" errorStyle="stop" operator="between" showDropDown="false" showErrorMessage="false" showInputMessage="false" sqref="J6:J15" type="list">
      <formula1>YesNo</formula1>
      <formula2>0</formula2>
    </dataValidation>
    <dataValidation allowBlank="true" errorStyle="stop" operator="between" showDropDown="false" showErrorMessage="false" showInputMessage="false" sqref="K6:K15" type="list">
      <formula1>YesNo</formula1>
      <formula2>0</formula2>
    </dataValidation>
    <dataValidation allowBlank="true" errorStyle="stop" operator="between" showDropDown="false" showErrorMessage="false" showInputMessage="false" sqref="L6:L15" type="list">
      <formula1>YesNo</formula1>
      <formula2>0</formula2>
    </dataValidation>
    <dataValidation allowBlank="true" errorStyle="stop" operator="between" showDropDown="false" showErrorMessage="false" showInputMessage="false" sqref="M6:M15" type="list">
      <formula1>YesNo</formula1>
      <formula2>0</formula2>
    </dataValidation>
    <dataValidation allowBlank="true" errorStyle="stop" operator="between" showDropDown="false" showErrorMessage="false" showInputMessage="false" sqref="N6:N15" type="list">
      <formula1>YesNo</formula1>
      <formula2>0</formula2>
    </dataValidation>
    <dataValidation allowBlank="true" errorStyle="stop" operator="between" showDropDown="false" showErrorMessage="false" showInputMessage="false" sqref="O6:O15" type="list">
      <formula1>YesNo</formula1>
      <formula2>0</formula2>
    </dataValidation>
    <dataValidation allowBlank="true" errorStyle="stop" operator="between" showDropDown="false" showErrorMessage="false" showInputMessage="false" sqref="S6:S15" type="list">
      <formula1>RiskAcceptance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6" min="1" style="0" width="30"/>
  </cols>
  <sheetData>
    <row r="1" customFormat="false" ht="15" hidden="false" customHeight="false" outlineLevel="0" collapsed="false">
      <c r="A1" s="9" t="s">
        <v>30</v>
      </c>
      <c r="B1" s="9" t="s">
        <v>268</v>
      </c>
      <c r="C1" s="9" t="s">
        <v>269</v>
      </c>
      <c r="D1" s="9" t="s">
        <v>270</v>
      </c>
      <c r="E1" s="9" t="s">
        <v>271</v>
      </c>
      <c r="F1" s="9" t="s">
        <v>272</v>
      </c>
      <c r="G1" s="9" t="s">
        <v>273</v>
      </c>
      <c r="H1" s="9" t="s">
        <v>274</v>
      </c>
      <c r="I1" s="9" t="s">
        <v>275</v>
      </c>
      <c r="J1" s="9" t="s">
        <v>276</v>
      </c>
      <c r="K1" s="9" t="s">
        <v>277</v>
      </c>
      <c r="L1" s="9" t="s">
        <v>278</v>
      </c>
      <c r="M1" s="9" t="s">
        <v>279</v>
      </c>
      <c r="N1" s="9" t="s">
        <v>280</v>
      </c>
      <c r="O1" s="9" t="s">
        <v>82</v>
      </c>
      <c r="P1" s="9" t="s">
        <v>281</v>
      </c>
    </row>
    <row r="2" customFormat="false" ht="15" hidden="false" customHeight="false" outlineLevel="0" collapsed="false">
      <c r="A2" s="10" t="s">
        <v>46</v>
      </c>
      <c r="B2" s="10" t="s">
        <v>282</v>
      </c>
      <c r="C2" s="10" t="s">
        <v>283</v>
      </c>
      <c r="D2" s="10" t="s">
        <v>52</v>
      </c>
      <c r="E2" s="10" t="s">
        <v>54</v>
      </c>
      <c r="F2" s="10" t="s">
        <v>55</v>
      </c>
      <c r="G2" s="10" t="s">
        <v>56</v>
      </c>
      <c r="H2" s="10" t="s">
        <v>284</v>
      </c>
      <c r="I2" s="10" t="s">
        <v>137</v>
      </c>
      <c r="J2" s="10" t="s">
        <v>285</v>
      </c>
      <c r="K2" s="10" t="s">
        <v>238</v>
      </c>
      <c r="L2" s="10" t="s">
        <v>286</v>
      </c>
      <c r="M2" s="10" t="s">
        <v>287</v>
      </c>
      <c r="N2" s="10" t="s">
        <v>265</v>
      </c>
      <c r="O2" s="10" t="s">
        <v>123</v>
      </c>
      <c r="P2" s="10" t="s">
        <v>288</v>
      </c>
    </row>
    <row r="3" customFormat="false" ht="15" hidden="false" customHeight="false" outlineLevel="0" collapsed="false">
      <c r="A3" s="10" t="s">
        <v>72</v>
      </c>
      <c r="B3" s="10" t="s">
        <v>49</v>
      </c>
      <c r="C3" s="10" t="s">
        <v>289</v>
      </c>
      <c r="D3" s="10" t="s">
        <v>66</v>
      </c>
      <c r="E3" s="10" t="s">
        <v>290</v>
      </c>
      <c r="F3" s="10" t="s">
        <v>68</v>
      </c>
      <c r="G3" s="10" t="s">
        <v>79</v>
      </c>
      <c r="H3" s="10" t="s">
        <v>135</v>
      </c>
      <c r="I3" s="10" t="s">
        <v>125</v>
      </c>
      <c r="J3" s="10" t="s">
        <v>291</v>
      </c>
      <c r="K3" s="10" t="s">
        <v>233</v>
      </c>
      <c r="L3" s="10" t="s">
        <v>234</v>
      </c>
      <c r="M3" s="10" t="s">
        <v>153</v>
      </c>
      <c r="N3" s="10" t="s">
        <v>79</v>
      </c>
      <c r="O3" s="10" t="s">
        <v>141</v>
      </c>
      <c r="P3" s="10" t="s">
        <v>292</v>
      </c>
    </row>
    <row r="4" customFormat="false" ht="15" hidden="false" customHeight="false" outlineLevel="0" collapsed="false">
      <c r="A4" s="10" t="s">
        <v>293</v>
      </c>
      <c r="B4" s="10" t="s">
        <v>63</v>
      </c>
      <c r="C4" s="10" t="s">
        <v>77</v>
      </c>
      <c r="D4" s="10" t="s">
        <v>294</v>
      </c>
      <c r="E4" s="10" t="s">
        <v>295</v>
      </c>
      <c r="G4" s="10" t="s">
        <v>296</v>
      </c>
      <c r="H4" s="10" t="s">
        <v>130</v>
      </c>
      <c r="I4" s="10" t="s">
        <v>190</v>
      </c>
      <c r="J4" s="10" t="s">
        <v>297</v>
      </c>
      <c r="K4" s="10" t="s">
        <v>232</v>
      </c>
      <c r="L4" s="10" t="s">
        <v>298</v>
      </c>
      <c r="M4" s="10" t="s">
        <v>299</v>
      </c>
      <c r="N4" s="10" t="s">
        <v>300</v>
      </c>
      <c r="O4" s="10" t="s">
        <v>155</v>
      </c>
      <c r="P4" s="10" t="s">
        <v>240</v>
      </c>
    </row>
    <row r="5" customFormat="false" ht="15" hidden="false" customHeight="false" outlineLevel="0" collapsed="false">
      <c r="A5" s="10" t="s">
        <v>301</v>
      </c>
      <c r="B5" s="10" t="s">
        <v>302</v>
      </c>
      <c r="C5" s="10" t="s">
        <v>51</v>
      </c>
      <c r="D5" s="10" t="s">
        <v>283</v>
      </c>
      <c r="E5" s="10" t="s">
        <v>78</v>
      </c>
      <c r="H5" s="10" t="s">
        <v>303</v>
      </c>
      <c r="I5" s="10" t="s">
        <v>149</v>
      </c>
      <c r="K5" s="10" t="s">
        <v>304</v>
      </c>
      <c r="L5" s="10" t="s">
        <v>305</v>
      </c>
      <c r="M5" s="10" t="s">
        <v>306</v>
      </c>
      <c r="N5" s="10" t="s">
        <v>307</v>
      </c>
      <c r="O5" s="10" t="s">
        <v>168</v>
      </c>
    </row>
    <row r="6" customFormat="false" ht="15" hidden="false" customHeight="false" outlineLevel="0" collapsed="false">
      <c r="A6" s="10" t="s">
        <v>60</v>
      </c>
      <c r="B6" s="10" t="s">
        <v>75</v>
      </c>
      <c r="C6" s="10" t="s">
        <v>65</v>
      </c>
      <c r="D6" s="10" t="s">
        <v>308</v>
      </c>
      <c r="E6" s="10" t="s">
        <v>309</v>
      </c>
      <c r="I6" s="10" t="s">
        <v>132</v>
      </c>
      <c r="L6" s="10" t="s">
        <v>310</v>
      </c>
      <c r="N6" s="10" t="s">
        <v>311</v>
      </c>
      <c r="O6" s="10" t="s">
        <v>178</v>
      </c>
    </row>
    <row r="7" customFormat="false" ht="15" hidden="false" customHeight="false" outlineLevel="0" collapsed="false">
      <c r="A7" s="10" t="s">
        <v>312</v>
      </c>
      <c r="I7" s="10" t="s">
        <v>146</v>
      </c>
      <c r="L7" s="10" t="s">
        <v>240</v>
      </c>
    </row>
    <row r="8" customFormat="false" ht="15" hidden="false" customHeight="false" outlineLevel="0" collapsed="false">
      <c r="A8" s="10" t="s">
        <v>313</v>
      </c>
      <c r="I8" s="10" t="s">
        <v>153</v>
      </c>
      <c r="L8" s="10" t="s">
        <v>314</v>
      </c>
    </row>
    <row r="9" customFormat="false" ht="15" hidden="false" customHeight="false" outlineLevel="0" collapsed="false">
      <c r="I9" s="10" t="s">
        <v>159</v>
      </c>
    </row>
    <row r="10" customFormat="false" ht="15" hidden="false" customHeight="false" outlineLevel="0" collapsed="false">
      <c r="I10" s="10" t="s">
        <v>184</v>
      </c>
    </row>
    <row r="11" customFormat="false" ht="15" hidden="false" customHeight="false" outlineLevel="0" collapsed="false">
      <c r="I11" s="10" t="s">
        <v>313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2026-09-23T07:38:09Z</dcterms:created>
  <dc:creator>openpyxl</dc:creator>
  <dc:description/>
  <dc:language>en-US</dc:language>
  <cp:lastModifiedBy/>
  <dcterms:modified xsi:type="dcterms:W3CDTF">2026-09-23T07:38:11Z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